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7955" windowHeight="1026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35" i="1" l="1"/>
  <c r="H35" i="1"/>
  <c r="K33" i="1"/>
  <c r="F33" i="1"/>
  <c r="G33" i="1"/>
  <c r="H33" i="1"/>
  <c r="I33" i="1"/>
  <c r="F32" i="1"/>
  <c r="F35" i="1" s="1"/>
  <c r="G32" i="1"/>
  <c r="H32" i="1"/>
  <c r="H34" i="1" s="1"/>
  <c r="I32" i="1"/>
  <c r="I35" i="1" s="1"/>
  <c r="K32" i="1"/>
  <c r="M55" i="1"/>
  <c r="L55" i="1"/>
  <c r="K55" i="1"/>
  <c r="I55" i="1"/>
  <c r="H55" i="1"/>
  <c r="G55" i="1"/>
  <c r="F55" i="1"/>
  <c r="M54" i="1"/>
  <c r="L54" i="1"/>
  <c r="K54" i="1"/>
  <c r="I54" i="1"/>
  <c r="H54" i="1"/>
  <c r="G54" i="1"/>
  <c r="F54" i="1"/>
  <c r="M53" i="1"/>
  <c r="L53" i="1"/>
  <c r="K53" i="1"/>
  <c r="I53" i="1"/>
  <c r="H53" i="1"/>
  <c r="G53" i="1"/>
  <c r="F53" i="1"/>
  <c r="M52" i="1"/>
  <c r="L52" i="1"/>
  <c r="K52" i="1"/>
  <c r="I52" i="1"/>
  <c r="H52" i="1"/>
  <c r="G52" i="1"/>
  <c r="F52" i="1"/>
  <c r="K45" i="1"/>
  <c r="K44" i="1"/>
  <c r="G49" i="1"/>
  <c r="Z21" i="1"/>
  <c r="M21" i="1"/>
  <c r="M34" i="1" s="1"/>
  <c r="L21" i="1"/>
  <c r="L32" i="1" s="1"/>
  <c r="K21" i="1"/>
  <c r="I21" i="1"/>
  <c r="U19" i="1" s="1"/>
  <c r="H21" i="1"/>
  <c r="T12" i="1" s="1"/>
  <c r="G21" i="1"/>
  <c r="G3" i="1" s="1"/>
  <c r="F21" i="1"/>
  <c r="F3" i="1" s="1"/>
  <c r="Z20" i="1"/>
  <c r="J20" i="1"/>
  <c r="Z19" i="1"/>
  <c r="Z18" i="1"/>
  <c r="J18" i="1"/>
  <c r="E18" i="1"/>
  <c r="D18" i="1"/>
  <c r="C18" i="1"/>
  <c r="Z17" i="1"/>
  <c r="J17" i="1"/>
  <c r="Z16" i="1"/>
  <c r="J16" i="1"/>
  <c r="Z15" i="1"/>
  <c r="J15" i="1"/>
  <c r="AD14" i="1"/>
  <c r="Z14" i="1"/>
  <c r="Z13" i="1"/>
  <c r="Z12" i="1"/>
  <c r="J12" i="1"/>
  <c r="Z11" i="1"/>
  <c r="J11" i="1"/>
  <c r="Z10" i="1"/>
  <c r="J10" i="1"/>
  <c r="E10" i="1"/>
  <c r="D10" i="1"/>
  <c r="C10" i="1"/>
  <c r="Z9" i="1"/>
  <c r="Z8" i="1"/>
  <c r="J8" i="1"/>
  <c r="Z7" i="1"/>
  <c r="J7" i="1"/>
  <c r="E7" i="1"/>
  <c r="D7" i="1"/>
  <c r="C7" i="1"/>
  <c r="Z6" i="1"/>
  <c r="Z5" i="1"/>
  <c r="Z4" i="1"/>
  <c r="C4" i="1"/>
  <c r="I3" i="1"/>
  <c r="J32" i="1" l="1"/>
  <c r="J34" i="1" s="1"/>
  <c r="E32" i="1"/>
  <c r="D33" i="1"/>
  <c r="J33" i="1"/>
  <c r="J35" i="1" s="1"/>
  <c r="U11" i="1"/>
  <c r="U17" i="1"/>
  <c r="E33" i="1"/>
  <c r="U8" i="1"/>
  <c r="C52" i="1"/>
  <c r="U10" i="1"/>
  <c r="G34" i="1"/>
  <c r="F34" i="1"/>
  <c r="U9" i="1"/>
  <c r="K35" i="1"/>
  <c r="D32" i="1"/>
  <c r="I34" i="1"/>
  <c r="K34" i="1"/>
  <c r="X20" i="1"/>
  <c r="D54" i="1"/>
  <c r="U18" i="1"/>
  <c r="E55" i="1"/>
  <c r="C32" i="1"/>
  <c r="T13" i="1"/>
  <c r="M33" i="1"/>
  <c r="T11" i="1"/>
  <c r="F49" i="1"/>
  <c r="K46" i="1"/>
  <c r="Y20" i="1"/>
  <c r="J53" i="1"/>
  <c r="L33" i="1"/>
  <c r="L49" i="1" s="1"/>
  <c r="L34" i="1"/>
  <c r="L35" i="1"/>
  <c r="T19" i="1"/>
  <c r="T18" i="1"/>
  <c r="T17" i="1"/>
  <c r="T10" i="1"/>
  <c r="T9" i="1"/>
  <c r="T8" i="1"/>
  <c r="H3" i="1"/>
  <c r="T14" i="1"/>
  <c r="T16" i="1"/>
  <c r="T6" i="1"/>
  <c r="T5" i="1"/>
  <c r="T15" i="1"/>
  <c r="E52" i="1"/>
  <c r="E54" i="1"/>
  <c r="E21" i="1"/>
  <c r="E3" i="1" s="1"/>
  <c r="E53" i="1"/>
  <c r="J55" i="1"/>
  <c r="J52" i="1"/>
  <c r="C53" i="1"/>
  <c r="C54" i="1" s="1"/>
  <c r="D55" i="1"/>
  <c r="D49" i="1"/>
  <c r="D52" i="1"/>
  <c r="D53" i="1"/>
  <c r="D21" i="1"/>
  <c r="D3" i="1" s="1"/>
  <c r="U12" i="1"/>
  <c r="U13" i="1"/>
  <c r="U14" i="1"/>
  <c r="U15" i="1"/>
  <c r="J21" i="1"/>
  <c r="C33" i="1"/>
  <c r="K49" i="1"/>
  <c r="M35" i="1"/>
  <c r="J54" i="1"/>
  <c r="I49" i="1"/>
  <c r="M32" i="1"/>
  <c r="U5" i="1"/>
  <c r="U6" i="1"/>
  <c r="U16" i="1"/>
  <c r="C21" i="1"/>
  <c r="C3" i="1" s="1"/>
  <c r="M49" i="1" l="1"/>
  <c r="C49" i="1"/>
  <c r="C55" i="1"/>
  <c r="D35" i="1"/>
  <c r="U20" i="1"/>
  <c r="T20" i="1"/>
  <c r="E34" i="1"/>
  <c r="E35" i="1"/>
  <c r="H49" i="1"/>
  <c r="E49" i="1"/>
  <c r="J3" i="1"/>
  <c r="C35" i="1"/>
  <c r="D34" i="1"/>
  <c r="C34" i="1"/>
  <c r="S20" i="1" l="1"/>
  <c r="S11" i="1"/>
  <c r="U4" i="1"/>
  <c r="S16" i="1"/>
  <c r="S19" i="1"/>
  <c r="S17" i="1"/>
  <c r="S9" i="1"/>
  <c r="S8" i="1"/>
  <c r="T4" i="1"/>
  <c r="S14" i="1"/>
  <c r="S6" i="1"/>
  <c r="S13" i="1"/>
  <c r="S4" i="1"/>
  <c r="S5" i="1"/>
  <c r="S15" i="1"/>
  <c r="S12" i="1"/>
  <c r="S10" i="1"/>
  <c r="S18" i="1"/>
  <c r="S7" i="1"/>
  <c r="W20" i="1"/>
  <c r="W11" i="1"/>
  <c r="W7" i="1"/>
  <c r="W19" i="1"/>
  <c r="W18" i="1"/>
  <c r="W17" i="1"/>
  <c r="W10" i="1"/>
  <c r="W9" i="1"/>
  <c r="W8" i="1"/>
  <c r="W16" i="1"/>
  <c r="W5" i="1"/>
  <c r="W12" i="1"/>
  <c r="W6" i="1"/>
  <c r="W15" i="1"/>
  <c r="W14" i="1"/>
  <c r="W13" i="1"/>
  <c r="W4" i="1"/>
  <c r="Q16" i="1"/>
  <c r="Q6" i="1"/>
  <c r="Q5" i="1"/>
  <c r="Q4" i="1"/>
  <c r="Q20" i="1"/>
  <c r="Q15" i="1"/>
  <c r="Q14" i="1"/>
  <c r="Q13" i="1"/>
  <c r="Q12" i="1"/>
  <c r="Q8" i="1"/>
  <c r="Q11" i="1"/>
  <c r="Q19" i="1"/>
  <c r="Q17" i="1"/>
  <c r="Q9" i="1"/>
  <c r="Q18" i="1"/>
  <c r="Q10" i="1"/>
  <c r="Q7" i="1"/>
  <c r="R15" i="1"/>
  <c r="R14" i="1"/>
  <c r="R13" i="1"/>
  <c r="R12" i="1"/>
  <c r="R19" i="1"/>
  <c r="R20" i="1"/>
  <c r="R11" i="1"/>
  <c r="R17" i="1"/>
  <c r="R9" i="1"/>
  <c r="R6" i="1"/>
  <c r="R16" i="1"/>
  <c r="R4" i="1"/>
  <c r="R8" i="1"/>
  <c r="R5" i="1"/>
  <c r="R7" i="1"/>
  <c r="R10" i="1"/>
  <c r="R18" i="1"/>
  <c r="J49" i="1"/>
  <c r="V14" i="1" l="1"/>
  <c r="AA14" i="1" s="1"/>
  <c r="AB14" i="1" s="1"/>
  <c r="V13" i="1"/>
  <c r="AA13" i="1" s="1"/>
  <c r="AB13" i="1" s="1"/>
  <c r="AC13" i="1" s="1"/>
  <c r="AD13" i="1" s="1"/>
  <c r="V19" i="1"/>
  <c r="AA19" i="1" s="1"/>
  <c r="AB19" i="1" s="1"/>
  <c r="AC19" i="1" s="1"/>
  <c r="AD19" i="1" s="1"/>
  <c r="V18" i="1"/>
  <c r="AA18" i="1" s="1"/>
  <c r="AB18" i="1" s="1"/>
  <c r="AC18" i="1" s="1"/>
  <c r="AD18" i="1" s="1"/>
  <c r="V17" i="1"/>
  <c r="AA17" i="1" s="1"/>
  <c r="AB17" i="1" s="1"/>
  <c r="AC17" i="1" s="1"/>
  <c r="AD17" i="1" s="1"/>
  <c r="V4" i="1"/>
  <c r="AA4" i="1" s="1"/>
  <c r="AB4" i="1" s="1"/>
  <c r="AC4" i="1" s="1"/>
  <c r="AD4" i="1" s="1"/>
  <c r="V6" i="1"/>
  <c r="AA6" i="1" s="1"/>
  <c r="AB6" i="1" s="1"/>
  <c r="AC6" i="1" s="1"/>
  <c r="AD6" i="1" s="1"/>
  <c r="V16" i="1"/>
  <c r="AA16" i="1" s="1"/>
  <c r="AB16" i="1" s="1"/>
  <c r="AC16" i="1" s="1"/>
  <c r="AD16" i="1" s="1"/>
  <c r="V8" i="1"/>
  <c r="AA8" i="1" s="1"/>
  <c r="AB8" i="1" s="1"/>
  <c r="AC8" i="1" s="1"/>
  <c r="AD8" i="1" s="1"/>
  <c r="V5" i="1"/>
  <c r="V9" i="1"/>
  <c r="AA9" i="1" s="1"/>
  <c r="AB9" i="1" s="1"/>
  <c r="AC9" i="1" s="1"/>
  <c r="AD9" i="1" s="1"/>
  <c r="V10" i="1"/>
  <c r="AA10" i="1" s="1"/>
  <c r="AB10" i="1" s="1"/>
  <c r="AC10" i="1" s="1"/>
  <c r="AD10" i="1" s="1"/>
  <c r="V20" i="1"/>
  <c r="AA20" i="1" s="1"/>
  <c r="AB20" i="1" s="1"/>
  <c r="AC20" i="1" s="1"/>
  <c r="AD20" i="1" s="1"/>
  <c r="V15" i="1"/>
  <c r="AA15" i="1" s="1"/>
  <c r="AB15" i="1" s="1"/>
  <c r="AC15" i="1" s="1"/>
  <c r="AD15" i="1" s="1"/>
  <c r="V12" i="1"/>
  <c r="AA12" i="1" s="1"/>
  <c r="AB12" i="1" s="1"/>
  <c r="AC12" i="1" s="1"/>
  <c r="AD12" i="1" s="1"/>
  <c r="V11" i="1"/>
  <c r="AA11" i="1" s="1"/>
  <c r="AB11" i="1" s="1"/>
  <c r="AC11" i="1" s="1"/>
  <c r="AD11" i="1" s="1"/>
  <c r="V7" i="1"/>
  <c r="AA7" i="1" s="1"/>
  <c r="AB7" i="1" s="1"/>
  <c r="AA5" i="1"/>
  <c r="AB5" i="1" s="1"/>
  <c r="AC5" i="1" s="1"/>
  <c r="AD5" i="1" s="1"/>
</calcChain>
</file>

<file path=xl/sharedStrings.xml><?xml version="1.0" encoding="utf-8"?>
<sst xmlns="http://schemas.openxmlformats.org/spreadsheetml/2006/main" count="198" uniqueCount="78">
  <si>
    <t>Soprintendenze per i beni archeologici (17 istituti)</t>
  </si>
  <si>
    <r>
      <t>criterio 1 - dimensione della struttura</t>
    </r>
    <r>
      <rPr>
        <sz val="9"/>
        <rFont val="Arial"/>
        <family val="2"/>
      </rPr>
      <t xml:space="preserve"> 
b) dimensione dell'area territoriale di competenza</t>
    </r>
  </si>
  <si>
    <r>
      <t xml:space="preserve">criterio 1 - dimensione della struttura 
</t>
    </r>
    <r>
      <rPr>
        <sz val="9"/>
        <rFont val="Arial"/>
        <family val="2"/>
      </rPr>
      <t>b) dimensione del bacino di utenza</t>
    </r>
  </si>
  <si>
    <r>
      <t xml:space="preserve">criterio 1 - dimensione della struttura 
</t>
    </r>
    <r>
      <rPr>
        <sz val="8"/>
        <rFont val="Arial"/>
        <family val="2"/>
      </rPr>
      <t>b) dimensione dell'istituto</t>
    </r>
  </si>
  <si>
    <r>
      <t xml:space="preserve">criterio 2 - responsabità derivanti dalla posizione 
</t>
    </r>
    <r>
      <rPr>
        <sz val="9"/>
        <rFont val="Arial"/>
        <family val="2"/>
      </rPr>
      <t>a) rilevanza giuridica, economica, sociale dei provvedimenti adottati o predisposti</t>
    </r>
  </si>
  <si>
    <t>criterio 3 - complessità territoriali</t>
  </si>
  <si>
    <t>Sopr.nze per i beni archeologici (17 istituti)</t>
  </si>
  <si>
    <t>A)  comuni</t>
  </si>
  <si>
    <t>B) superficie terr.</t>
  </si>
  <si>
    <t xml:space="preserve">C) pop. resid. </t>
  </si>
  <si>
    <t xml:space="preserve">G) </t>
  </si>
  <si>
    <t xml:space="preserve">H) </t>
  </si>
  <si>
    <t>D) vincoli paesaggistici</t>
  </si>
  <si>
    <t>E) provvedimenti tutela (procedimenti maggiormente rappresentativi)</t>
  </si>
  <si>
    <t>G) attribuzione del valore 8 per il si</t>
  </si>
  <si>
    <t>H) attribuzione del valore 6 per Siti UNESCO</t>
  </si>
  <si>
    <t>punteggio complessivo</t>
  </si>
  <si>
    <t>% punteggio compl. su punteggio max</t>
  </si>
  <si>
    <t>regione con attribuzione della 1° fascia (% &gt;= 50%)</t>
  </si>
  <si>
    <t xml:space="preserve">D) visitatori </t>
  </si>
  <si>
    <t>E) musei/aree archeologiche dipendenti</t>
  </si>
  <si>
    <t>siti unesco</t>
  </si>
  <si>
    <t>F) attribuzione del valore 8 per il si</t>
  </si>
  <si>
    <t>punteggio A</t>
  </si>
  <si>
    <t>punteggio B</t>
  </si>
  <si>
    <t>punteggio C</t>
  </si>
  <si>
    <t>punteggio G</t>
  </si>
  <si>
    <t>punteggio H</t>
  </si>
  <si>
    <t>punteggio D</t>
  </si>
  <si>
    <t>punteggio E</t>
  </si>
  <si>
    <t>punteggio F</t>
  </si>
  <si>
    <t>Sopr.nze archeologia (17 istituti)</t>
  </si>
  <si>
    <t>PR</t>
  </si>
  <si>
    <t>Abruzzo</t>
  </si>
  <si>
    <t>Basilicata</t>
  </si>
  <si>
    <t>Calabria</t>
  </si>
  <si>
    <t>Lombardia</t>
  </si>
  <si>
    <t>Emilia r.</t>
  </si>
  <si>
    <t>Veneto</t>
  </si>
  <si>
    <t>Friuli v.g.</t>
  </si>
  <si>
    <t>sì</t>
  </si>
  <si>
    <t>Liguria</t>
  </si>
  <si>
    <t>Toscana</t>
  </si>
  <si>
    <t>Marche</t>
  </si>
  <si>
    <t>Molise</t>
  </si>
  <si>
    <t>Puglia</t>
  </si>
  <si>
    <t>Umbria</t>
  </si>
  <si>
    <t>Sardegna</t>
  </si>
  <si>
    <t>totale</t>
  </si>
  <si>
    <t>p. max</t>
  </si>
  <si>
    <t>p.min</t>
  </si>
  <si>
    <t>M) attribuzione del valore unico  per il si</t>
  </si>
  <si>
    <t>H) attribuzione del 
valore 6 per il si</t>
  </si>
  <si>
    <t>media</t>
  </si>
  <si>
    <t>deviazione standard (ds)</t>
  </si>
  <si>
    <t>media +ds</t>
  </si>
  <si>
    <t>media-ds</t>
  </si>
  <si>
    <t>punteggio</t>
  </si>
  <si>
    <t>D) visitatori /utenti /lettori</t>
  </si>
  <si>
    <t>G) beni  archit. e archeol. vincolati</t>
  </si>
  <si>
    <t>H) Superficie vincolata</t>
  </si>
  <si>
    <t>I) Importi proposti a contributo</t>
  </si>
  <si>
    <t>L) attribuzione del valore unico  per il si</t>
  </si>
  <si>
    <t>&gt;</t>
  </si>
  <si>
    <t>si</t>
  </si>
  <si>
    <t xml:space="preserve">compreso tra  e </t>
  </si>
  <si>
    <t>&lt;</t>
  </si>
  <si>
    <t>pompei</t>
  </si>
  <si>
    <t>roma</t>
  </si>
  <si>
    <t>σ/μ</t>
  </si>
  <si>
    <t>Lazio ed etruria meridionale</t>
  </si>
  <si>
    <t xml:space="preserve">Piemonte </t>
  </si>
  <si>
    <t>E) vincoli archeologici</t>
  </si>
  <si>
    <t>E)  vincoli archeologici</t>
  </si>
  <si>
    <t>Campania</t>
  </si>
  <si>
    <t>1° fascia</t>
  </si>
  <si>
    <t>3° fascia</t>
  </si>
  <si>
    <t>2° fascia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</si>
</sst>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8"/>
      <color indexed="8"/>
      <name val="Calibri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8"/>
      <color indexed="16"/>
      <name val="Arial"/>
      <family val="2"/>
    </font>
    <font>
      <b/>
      <sz val="10"/>
      <color indexed="60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b/>
      <sz val="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medium">
        <color indexed="22"/>
      </top>
      <bottom style="thin">
        <color indexed="22"/>
      </bottom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/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/>
      <top/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10" xfId="0" applyFont="1" applyBorder="1"/>
    <xf numFmtId="0" fontId="11" fillId="0" borderId="5" xfId="0" applyFont="1" applyBorder="1" applyAlignment="1">
      <alignment horizontal="center" wrapText="1"/>
    </xf>
    <xf numFmtId="0" fontId="8" fillId="0" borderId="9" xfId="0" applyFont="1" applyBorder="1"/>
    <xf numFmtId="0" fontId="8" fillId="0" borderId="5" xfId="0" applyFont="1" applyBorder="1"/>
    <xf numFmtId="0" fontId="8" fillId="0" borderId="11" xfId="0" applyFont="1" applyBorder="1"/>
    <xf numFmtId="0" fontId="8" fillId="0" borderId="5" xfId="0" applyFont="1" applyFill="1" applyBorder="1"/>
    <xf numFmtId="0" fontId="6" fillId="0" borderId="5" xfId="0" applyFont="1" applyBorder="1"/>
    <xf numFmtId="0" fontId="12" fillId="0" borderId="5" xfId="0" applyFont="1" applyFill="1" applyBorder="1" applyAlignment="1">
      <alignment horizontal="center"/>
    </xf>
    <xf numFmtId="43" fontId="13" fillId="0" borderId="5" xfId="1" applyFont="1" applyFill="1" applyBorder="1"/>
    <xf numFmtId="164" fontId="12" fillId="0" borderId="5" xfId="1" applyNumberFormat="1" applyFont="1" applyFill="1" applyBorder="1" applyAlignment="1">
      <alignment horizontal="center"/>
    </xf>
    <xf numFmtId="41" fontId="12" fillId="0" borderId="5" xfId="0" applyNumberFormat="1" applyFont="1" applyFill="1" applyBorder="1"/>
    <xf numFmtId="0" fontId="12" fillId="0" borderId="5" xfId="0" applyFont="1" applyFill="1" applyBorder="1"/>
    <xf numFmtId="164" fontId="12" fillId="0" borderId="5" xfId="1" applyNumberFormat="1" applyFont="1" applyFill="1" applyBorder="1"/>
    <xf numFmtId="1" fontId="12" fillId="0" borderId="5" xfId="3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9" fontId="1" fillId="0" borderId="5" xfId="2" applyFill="1" applyBorder="1" applyAlignment="1">
      <alignment horizontal="center"/>
    </xf>
    <xf numFmtId="0" fontId="0" fillId="0" borderId="5" xfId="0" applyFill="1" applyBorder="1"/>
    <xf numFmtId="0" fontId="8" fillId="0" borderId="9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9" fontId="1" fillId="0" borderId="5" xfId="2" applyBorder="1" applyAlignment="1">
      <alignment horizontal="center"/>
    </xf>
    <xf numFmtId="0" fontId="0" fillId="0" borderId="5" xfId="0" applyBorder="1"/>
    <xf numFmtId="0" fontId="8" fillId="0" borderId="9" xfId="0" applyFont="1" applyBorder="1" applyAlignment="1">
      <alignment wrapText="1"/>
    </xf>
    <xf numFmtId="9" fontId="1" fillId="0" borderId="5" xfId="2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5" xfId="0" applyFont="1" applyFill="1" applyBorder="1"/>
    <xf numFmtId="1" fontId="12" fillId="0" borderId="5" xfId="0" applyNumberFormat="1" applyFont="1" applyFill="1" applyBorder="1" applyAlignment="1">
      <alignment horizontal="center"/>
    </xf>
    <xf numFmtId="164" fontId="13" fillId="0" borderId="5" xfId="1" applyNumberFormat="1" applyFont="1" applyFill="1" applyBorder="1"/>
    <xf numFmtId="0" fontId="0" fillId="0" borderId="13" xfId="0" applyBorder="1"/>
    <xf numFmtId="0" fontId="8" fillId="0" borderId="14" xfId="0" applyFont="1" applyBorder="1" applyAlignment="1">
      <alignment wrapText="1"/>
    </xf>
    <xf numFmtId="0" fontId="15" fillId="0" borderId="15" xfId="0" applyFont="1" applyBorder="1"/>
    <xf numFmtId="164" fontId="16" fillId="0" borderId="13" xfId="1" applyNumberFormat="1" applyFont="1" applyBorder="1" applyAlignment="1"/>
    <xf numFmtId="164" fontId="16" fillId="0" borderId="13" xfId="1" applyNumberFormat="1" applyFont="1" applyBorder="1" applyAlignment="1">
      <alignment horizontal="center"/>
    </xf>
    <xf numFmtId="1" fontId="16" fillId="0" borderId="13" xfId="1" applyNumberFormat="1" applyFont="1" applyBorder="1" applyAlignment="1">
      <alignment horizontal="center"/>
    </xf>
    <xf numFmtId="44" fontId="16" fillId="0" borderId="13" xfId="3" applyFont="1" applyBorder="1" applyAlignment="1">
      <alignment horizontal="center"/>
    </xf>
    <xf numFmtId="164" fontId="16" fillId="0" borderId="0" xfId="1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164" fontId="0" fillId="0" borderId="0" xfId="0" applyNumberFormat="1" applyBorder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20" xfId="0" applyBorder="1"/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17" fillId="0" borderId="23" xfId="0" applyNumberFormat="1" applyFont="1" applyFill="1" applyBorder="1" applyAlignment="1">
      <alignment wrapText="1"/>
    </xf>
    <xf numFmtId="164" fontId="18" fillId="0" borderId="10" xfId="1" applyNumberFormat="1" applyFont="1" applyBorder="1" applyAlignment="1">
      <alignment horizontal="center"/>
    </xf>
    <xf numFmtId="164" fontId="18" fillId="0" borderId="5" xfId="1" applyNumberFormat="1" applyFont="1" applyBorder="1" applyAlignment="1">
      <alignment horizontal="center"/>
    </xf>
    <xf numFmtId="164" fontId="18" fillId="0" borderId="0" xfId="1" applyNumberFormat="1" applyFont="1" applyBorder="1" applyAlignment="1">
      <alignment horizontal="center"/>
    </xf>
    <xf numFmtId="2" fontId="17" fillId="0" borderId="24" xfId="0" applyNumberFormat="1" applyFont="1" applyFill="1" applyBorder="1" applyAlignment="1">
      <alignment wrapText="1"/>
    </xf>
    <xf numFmtId="164" fontId="0" fillId="0" borderId="10" xfId="0" applyNumberFormat="1" applyBorder="1"/>
    <xf numFmtId="164" fontId="0" fillId="0" borderId="5" xfId="0" applyNumberFormat="1" applyBorder="1"/>
    <xf numFmtId="164" fontId="15" fillId="2" borderId="10" xfId="0" applyNumberFormat="1" applyFont="1" applyFill="1" applyBorder="1"/>
    <xf numFmtId="164" fontId="15" fillId="2" borderId="5" xfId="0" applyNumberFormat="1" applyFont="1" applyFill="1" applyBorder="1"/>
    <xf numFmtId="2" fontId="17" fillId="0" borderId="25" xfId="0" applyNumberFormat="1" applyFont="1" applyFill="1" applyBorder="1" applyAlignment="1">
      <alignment wrapText="1"/>
    </xf>
    <xf numFmtId="164" fontId="15" fillId="3" borderId="15" xfId="0" applyNumberFormat="1" applyFont="1" applyFill="1" applyBorder="1"/>
    <xf numFmtId="164" fontId="15" fillId="3" borderId="13" xfId="0" applyNumberFormat="1" applyFont="1" applyFill="1" applyBorder="1"/>
    <xf numFmtId="0" fontId="17" fillId="0" borderId="21" xfId="0" applyFont="1" applyFill="1" applyBorder="1" applyAlignment="1">
      <alignment horizontal="center"/>
    </xf>
    <xf numFmtId="0" fontId="9" fillId="0" borderId="8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3" fontId="6" fillId="0" borderId="8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26" xfId="0" applyBorder="1"/>
    <xf numFmtId="0" fontId="0" fillId="0" borderId="14" xfId="0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4" fillId="0" borderId="0" xfId="0" applyFont="1" applyBorder="1" applyAlignment="1">
      <alignment wrapText="1"/>
    </xf>
    <xf numFmtId="0" fontId="12" fillId="0" borderId="0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" fontId="0" fillId="0" borderId="0" xfId="0" applyNumberFormat="1" applyBorder="1"/>
    <xf numFmtId="0" fontId="0" fillId="0" borderId="0" xfId="0" applyBorder="1" applyAlignment="1">
      <alignment wrapText="1"/>
    </xf>
    <xf numFmtId="3" fontId="0" fillId="0" borderId="0" xfId="0" applyNumberFormat="1" applyBorder="1"/>
    <xf numFmtId="3" fontId="0" fillId="0" borderId="5" xfId="0" applyNumberFormat="1" applyBorder="1"/>
    <xf numFmtId="0" fontId="12" fillId="0" borderId="0" xfId="0" applyFont="1" applyBorder="1" applyAlignment="1">
      <alignment horizontal="center"/>
    </xf>
    <xf numFmtId="43" fontId="21" fillId="0" borderId="0" xfId="1" applyFont="1" applyBorder="1"/>
    <xf numFmtId="43" fontId="0" fillId="0" borderId="0" xfId="0" applyNumberFormat="1" applyBorder="1"/>
    <xf numFmtId="43" fontId="13" fillId="0" borderId="0" xfId="1" applyFont="1" applyBorder="1"/>
    <xf numFmtId="0" fontId="5" fillId="0" borderId="2" xfId="0" applyFont="1" applyBorder="1" applyAlignment="1">
      <alignment horizontal="center" vertical="center" wrapText="1"/>
    </xf>
    <xf numFmtId="164" fontId="15" fillId="0" borderId="0" xfId="0" applyNumberFormat="1" applyFont="1" applyFill="1" applyBorder="1"/>
    <xf numFmtId="0" fontId="6" fillId="0" borderId="5" xfId="0" applyFont="1" applyBorder="1" applyAlignment="1"/>
    <xf numFmtId="0" fontId="6" fillId="0" borderId="5" xfId="0" applyFont="1" applyFill="1" applyBorder="1" applyAlignment="1"/>
    <xf numFmtId="0" fontId="2" fillId="0" borderId="0" xfId="0" applyFont="1" applyBorder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top" wrapText="1"/>
    </xf>
    <xf numFmtId="0" fontId="14" fillId="0" borderId="5" xfId="0" applyFont="1" applyBorder="1" applyAlignment="1">
      <alignment horizontal="center" wrapText="1"/>
    </xf>
    <xf numFmtId="164" fontId="0" fillId="0" borderId="5" xfId="1" applyNumberFormat="1" applyFont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7" xfId="0" applyBorder="1"/>
    <xf numFmtId="0" fontId="10" fillId="0" borderId="2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0" fillId="0" borderId="11" xfId="0" applyBorder="1" applyAlignment="1">
      <alignment wrapText="1"/>
    </xf>
    <xf numFmtId="0" fontId="4" fillId="0" borderId="28" xfId="0" applyFont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vertical="center" wrapText="1"/>
    </xf>
    <xf numFmtId="0" fontId="8" fillId="0" borderId="30" xfId="0" applyFont="1" applyBorder="1"/>
    <xf numFmtId="0" fontId="8" fillId="0" borderId="31" xfId="0" applyFont="1" applyBorder="1"/>
    <xf numFmtId="0" fontId="8" fillId="0" borderId="32" xfId="0" applyFont="1" applyBorder="1"/>
    <xf numFmtId="0" fontId="8" fillId="0" borderId="33" xfId="0" applyFont="1" applyBorder="1"/>
    <xf numFmtId="0" fontId="0" fillId="0" borderId="31" xfId="0" applyBorder="1"/>
    <xf numFmtId="0" fontId="0" fillId="0" borderId="32" xfId="0" applyBorder="1"/>
    <xf numFmtId="9" fontId="1" fillId="0" borderId="32" xfId="2" applyNumberFormat="1" applyFill="1" applyBorder="1" applyAlignment="1">
      <alignment horizontal="center"/>
    </xf>
    <xf numFmtId="0" fontId="0" fillId="0" borderId="33" xfId="0" applyBorder="1"/>
    <xf numFmtId="9" fontId="1" fillId="0" borderId="32" xfId="2" applyBorder="1" applyAlignment="1">
      <alignment horizontal="center"/>
    </xf>
    <xf numFmtId="9" fontId="1" fillId="0" borderId="32" xfId="2" applyFill="1" applyBorder="1" applyAlignment="1">
      <alignment horizontal="center"/>
    </xf>
    <xf numFmtId="0" fontId="0" fillId="0" borderId="34" xfId="0" applyBorder="1"/>
    <xf numFmtId="0" fontId="0" fillId="0" borderId="35" xfId="0" applyBorder="1"/>
    <xf numFmtId="9" fontId="1" fillId="0" borderId="35" xfId="2" applyBorder="1" applyAlignment="1">
      <alignment horizontal="center"/>
    </xf>
    <xf numFmtId="0" fontId="0" fillId="0" borderId="36" xfId="0" applyBorder="1"/>
  </cellXfs>
  <cellStyles count="4">
    <cellStyle name="Euro" xfId="3"/>
    <cellStyle name="Migliaia" xfId="1" builtinId="3"/>
    <cellStyle name="Normale" xfId="0" builtinId="0"/>
    <cellStyle name="Percentuale" xfId="2" builtinId="5"/>
  </cellStyles>
  <dxfs count="4">
    <dxf>
      <font>
        <b/>
        <i val="0"/>
        <condense val="0"/>
        <extend val="0"/>
        <color indexed="53"/>
      </font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5"/>
  <sheetViews>
    <sheetView tabSelected="1" topLeftCell="O1" zoomScale="90" zoomScaleNormal="90" workbookViewId="0">
      <selection activeCell="AL2" sqref="AL2:AO20"/>
    </sheetView>
  </sheetViews>
  <sheetFormatPr defaultRowHeight="15" x14ac:dyDescent="0.25"/>
  <cols>
    <col min="1" max="1" width="0" style="1" hidden="1" customWidth="1"/>
    <col min="2" max="2" width="30.7109375" style="12" customWidth="1"/>
    <col min="3" max="3" width="13.42578125" style="12" customWidth="1"/>
    <col min="4" max="4" width="12.140625" style="12" customWidth="1"/>
    <col min="5" max="5" width="17.140625" style="12" customWidth="1"/>
    <col min="6" max="6" width="14.140625" style="12" hidden="1" customWidth="1"/>
    <col min="7" max="7" width="13.140625" style="12" hidden="1" customWidth="1"/>
    <col min="8" max="8" width="10.140625" style="12" hidden="1" customWidth="1"/>
    <col min="9" max="9" width="11" style="12" hidden="1" customWidth="1"/>
    <col min="10" max="10" width="15.42578125" style="12" customWidth="1"/>
    <col min="11" max="11" width="14.5703125" style="12" customWidth="1"/>
    <col min="12" max="12" width="5.5703125" style="12" hidden="1" customWidth="1"/>
    <col min="13" max="13" width="7.85546875" style="12" hidden="1" customWidth="1"/>
    <col min="14" max="14" width="11.42578125" style="12" customWidth="1"/>
    <col min="15" max="15" width="4.5703125" style="12" customWidth="1"/>
    <col min="16" max="16" width="20.5703125" style="12" customWidth="1"/>
    <col min="17" max="17" width="9.140625" style="12"/>
    <col min="18" max="18" width="9.85546875" style="12" customWidth="1"/>
    <col min="19" max="19" width="10" style="12" customWidth="1"/>
    <col min="20" max="20" width="10.140625" style="12" hidden="1" customWidth="1"/>
    <col min="21" max="21" width="12.140625" style="12" hidden="1" customWidth="1"/>
    <col min="22" max="22" width="9.7109375" style="12" customWidth="1"/>
    <col min="23" max="23" width="9.42578125" style="12" customWidth="1"/>
    <col min="24" max="25" width="9.42578125" style="12" hidden="1" customWidth="1"/>
    <col min="26" max="27" width="9.42578125" style="12" customWidth="1"/>
    <col min="28" max="28" width="9.140625" style="12"/>
    <col min="29" max="29" width="0" style="12" hidden="1" customWidth="1"/>
    <col min="30" max="30" width="14.85546875" style="12" hidden="1" customWidth="1"/>
    <col min="31" max="31" width="9.140625" style="12"/>
    <col min="32" max="32" width="4.28515625" style="12" hidden="1" customWidth="1"/>
    <col min="33" max="33" width="23" style="12" hidden="1" customWidth="1"/>
    <col min="34" max="34" width="16.28515625" style="12" hidden="1" customWidth="1"/>
    <col min="35" max="35" width="0" style="12" hidden="1" customWidth="1"/>
    <col min="36" max="36" width="2.28515625" style="12" hidden="1" customWidth="1"/>
    <col min="37" max="37" width="1.85546875" style="12" hidden="1" customWidth="1"/>
    <col min="38" max="38" width="25.28515625" style="12" customWidth="1"/>
    <col min="39" max="256" width="9.140625" style="12"/>
    <col min="257" max="257" width="30.7109375" style="12" customWidth="1"/>
    <col min="258" max="258" width="13.42578125" style="12" customWidth="1"/>
    <col min="259" max="259" width="12.140625" style="12" customWidth="1"/>
    <col min="260" max="260" width="17.140625" style="12" customWidth="1"/>
    <col min="261" max="261" width="14.140625" style="12" customWidth="1"/>
    <col min="262" max="262" width="13.140625" style="12" customWidth="1"/>
    <col min="263" max="264" width="0" style="12" hidden="1" customWidth="1"/>
    <col min="265" max="265" width="15.42578125" style="12" customWidth="1"/>
    <col min="266" max="266" width="14.5703125" style="12" customWidth="1"/>
    <col min="267" max="268" width="0" style="12" hidden="1" customWidth="1"/>
    <col min="269" max="269" width="11.85546875" style="12" customWidth="1"/>
    <col min="270" max="270" width="15.7109375" style="12" customWidth="1"/>
    <col min="271" max="271" width="9.140625" style="12"/>
    <col min="272" max="272" width="9.85546875" style="12" customWidth="1"/>
    <col min="273" max="273" width="10" style="12" customWidth="1"/>
    <col min="274" max="274" width="9.85546875" style="12" customWidth="1"/>
    <col min="275" max="275" width="10" style="12" customWidth="1"/>
    <col min="276" max="277" width="0" style="12" hidden="1" customWidth="1"/>
    <col min="278" max="278" width="9.7109375" style="12" customWidth="1"/>
    <col min="279" max="279" width="9.42578125" style="12" customWidth="1"/>
    <col min="280" max="281" width="0" style="12" hidden="1" customWidth="1"/>
    <col min="282" max="283" width="9.42578125" style="12" customWidth="1"/>
    <col min="284" max="284" width="9.140625" style="12"/>
    <col min="285" max="286" width="0" style="12" hidden="1" customWidth="1"/>
    <col min="287" max="512" width="9.140625" style="12"/>
    <col min="513" max="513" width="30.7109375" style="12" customWidth="1"/>
    <col min="514" max="514" width="13.42578125" style="12" customWidth="1"/>
    <col min="515" max="515" width="12.140625" style="12" customWidth="1"/>
    <col min="516" max="516" width="17.140625" style="12" customWidth="1"/>
    <col min="517" max="517" width="14.140625" style="12" customWidth="1"/>
    <col min="518" max="518" width="13.140625" style="12" customWidth="1"/>
    <col min="519" max="520" width="0" style="12" hidden="1" customWidth="1"/>
    <col min="521" max="521" width="15.42578125" style="12" customWidth="1"/>
    <col min="522" max="522" width="14.5703125" style="12" customWidth="1"/>
    <col min="523" max="524" width="0" style="12" hidden="1" customWidth="1"/>
    <col min="525" max="525" width="11.85546875" style="12" customWidth="1"/>
    <col min="526" max="526" width="15.7109375" style="12" customWidth="1"/>
    <col min="527" max="527" width="9.140625" style="12"/>
    <col min="528" max="528" width="9.85546875" style="12" customWidth="1"/>
    <col min="529" max="529" width="10" style="12" customWidth="1"/>
    <col min="530" max="530" width="9.85546875" style="12" customWidth="1"/>
    <col min="531" max="531" width="10" style="12" customWidth="1"/>
    <col min="532" max="533" width="0" style="12" hidden="1" customWidth="1"/>
    <col min="534" max="534" width="9.7109375" style="12" customWidth="1"/>
    <col min="535" max="535" width="9.42578125" style="12" customWidth="1"/>
    <col min="536" max="537" width="0" style="12" hidden="1" customWidth="1"/>
    <col min="538" max="539" width="9.42578125" style="12" customWidth="1"/>
    <col min="540" max="540" width="9.140625" style="12"/>
    <col min="541" max="542" width="0" style="12" hidden="1" customWidth="1"/>
    <col min="543" max="768" width="9.140625" style="12"/>
    <col min="769" max="769" width="30.7109375" style="12" customWidth="1"/>
    <col min="770" max="770" width="13.42578125" style="12" customWidth="1"/>
    <col min="771" max="771" width="12.140625" style="12" customWidth="1"/>
    <col min="772" max="772" width="17.140625" style="12" customWidth="1"/>
    <col min="773" max="773" width="14.140625" style="12" customWidth="1"/>
    <col min="774" max="774" width="13.140625" style="12" customWidth="1"/>
    <col min="775" max="776" width="0" style="12" hidden="1" customWidth="1"/>
    <col min="777" max="777" width="15.42578125" style="12" customWidth="1"/>
    <col min="778" max="778" width="14.5703125" style="12" customWidth="1"/>
    <col min="779" max="780" width="0" style="12" hidden="1" customWidth="1"/>
    <col min="781" max="781" width="11.85546875" style="12" customWidth="1"/>
    <col min="782" max="782" width="15.7109375" style="12" customWidth="1"/>
    <col min="783" max="783" width="9.140625" style="12"/>
    <col min="784" max="784" width="9.85546875" style="12" customWidth="1"/>
    <col min="785" max="785" width="10" style="12" customWidth="1"/>
    <col min="786" max="786" width="9.85546875" style="12" customWidth="1"/>
    <col min="787" max="787" width="10" style="12" customWidth="1"/>
    <col min="788" max="789" width="0" style="12" hidden="1" customWidth="1"/>
    <col min="790" max="790" width="9.7109375" style="12" customWidth="1"/>
    <col min="791" max="791" width="9.42578125" style="12" customWidth="1"/>
    <col min="792" max="793" width="0" style="12" hidden="1" customWidth="1"/>
    <col min="794" max="795" width="9.42578125" style="12" customWidth="1"/>
    <col min="796" max="796" width="9.140625" style="12"/>
    <col min="797" max="798" width="0" style="12" hidden="1" customWidth="1"/>
    <col min="799" max="1024" width="9.140625" style="12"/>
    <col min="1025" max="1025" width="30.7109375" style="12" customWidth="1"/>
    <col min="1026" max="1026" width="13.42578125" style="12" customWidth="1"/>
    <col min="1027" max="1027" width="12.140625" style="12" customWidth="1"/>
    <col min="1028" max="1028" width="17.140625" style="12" customWidth="1"/>
    <col min="1029" max="1029" width="14.140625" style="12" customWidth="1"/>
    <col min="1030" max="1030" width="13.140625" style="12" customWidth="1"/>
    <col min="1031" max="1032" width="0" style="12" hidden="1" customWidth="1"/>
    <col min="1033" max="1033" width="15.42578125" style="12" customWidth="1"/>
    <col min="1034" max="1034" width="14.5703125" style="12" customWidth="1"/>
    <col min="1035" max="1036" width="0" style="12" hidden="1" customWidth="1"/>
    <col min="1037" max="1037" width="11.85546875" style="12" customWidth="1"/>
    <col min="1038" max="1038" width="15.7109375" style="12" customWidth="1"/>
    <col min="1039" max="1039" width="9.140625" style="12"/>
    <col min="1040" max="1040" width="9.85546875" style="12" customWidth="1"/>
    <col min="1041" max="1041" width="10" style="12" customWidth="1"/>
    <col min="1042" max="1042" width="9.85546875" style="12" customWidth="1"/>
    <col min="1043" max="1043" width="10" style="12" customWidth="1"/>
    <col min="1044" max="1045" width="0" style="12" hidden="1" customWidth="1"/>
    <col min="1046" max="1046" width="9.7109375" style="12" customWidth="1"/>
    <col min="1047" max="1047" width="9.42578125" style="12" customWidth="1"/>
    <col min="1048" max="1049" width="0" style="12" hidden="1" customWidth="1"/>
    <col min="1050" max="1051" width="9.42578125" style="12" customWidth="1"/>
    <col min="1052" max="1052" width="9.140625" style="12"/>
    <col min="1053" max="1054" width="0" style="12" hidden="1" customWidth="1"/>
    <col min="1055" max="1280" width="9.140625" style="12"/>
    <col min="1281" max="1281" width="30.7109375" style="12" customWidth="1"/>
    <col min="1282" max="1282" width="13.42578125" style="12" customWidth="1"/>
    <col min="1283" max="1283" width="12.140625" style="12" customWidth="1"/>
    <col min="1284" max="1284" width="17.140625" style="12" customWidth="1"/>
    <col min="1285" max="1285" width="14.140625" style="12" customWidth="1"/>
    <col min="1286" max="1286" width="13.140625" style="12" customWidth="1"/>
    <col min="1287" max="1288" width="0" style="12" hidden="1" customWidth="1"/>
    <col min="1289" max="1289" width="15.42578125" style="12" customWidth="1"/>
    <col min="1290" max="1290" width="14.5703125" style="12" customWidth="1"/>
    <col min="1291" max="1292" width="0" style="12" hidden="1" customWidth="1"/>
    <col min="1293" max="1293" width="11.85546875" style="12" customWidth="1"/>
    <col min="1294" max="1294" width="15.7109375" style="12" customWidth="1"/>
    <col min="1295" max="1295" width="9.140625" style="12"/>
    <col min="1296" max="1296" width="9.85546875" style="12" customWidth="1"/>
    <col min="1297" max="1297" width="10" style="12" customWidth="1"/>
    <col min="1298" max="1298" width="9.85546875" style="12" customWidth="1"/>
    <col min="1299" max="1299" width="10" style="12" customWidth="1"/>
    <col min="1300" max="1301" width="0" style="12" hidden="1" customWidth="1"/>
    <col min="1302" max="1302" width="9.7109375" style="12" customWidth="1"/>
    <col min="1303" max="1303" width="9.42578125" style="12" customWidth="1"/>
    <col min="1304" max="1305" width="0" style="12" hidden="1" customWidth="1"/>
    <col min="1306" max="1307" width="9.42578125" style="12" customWidth="1"/>
    <col min="1308" max="1308" width="9.140625" style="12"/>
    <col min="1309" max="1310" width="0" style="12" hidden="1" customWidth="1"/>
    <col min="1311" max="1536" width="9.140625" style="12"/>
    <col min="1537" max="1537" width="30.7109375" style="12" customWidth="1"/>
    <col min="1538" max="1538" width="13.42578125" style="12" customWidth="1"/>
    <col min="1539" max="1539" width="12.140625" style="12" customWidth="1"/>
    <col min="1540" max="1540" width="17.140625" style="12" customWidth="1"/>
    <col min="1541" max="1541" width="14.140625" style="12" customWidth="1"/>
    <col min="1542" max="1542" width="13.140625" style="12" customWidth="1"/>
    <col min="1543" max="1544" width="0" style="12" hidden="1" customWidth="1"/>
    <col min="1545" max="1545" width="15.42578125" style="12" customWidth="1"/>
    <col min="1546" max="1546" width="14.5703125" style="12" customWidth="1"/>
    <col min="1547" max="1548" width="0" style="12" hidden="1" customWidth="1"/>
    <col min="1549" max="1549" width="11.85546875" style="12" customWidth="1"/>
    <col min="1550" max="1550" width="15.7109375" style="12" customWidth="1"/>
    <col min="1551" max="1551" width="9.140625" style="12"/>
    <col min="1552" max="1552" width="9.85546875" style="12" customWidth="1"/>
    <col min="1553" max="1553" width="10" style="12" customWidth="1"/>
    <col min="1554" max="1554" width="9.85546875" style="12" customWidth="1"/>
    <col min="1555" max="1555" width="10" style="12" customWidth="1"/>
    <col min="1556" max="1557" width="0" style="12" hidden="1" customWidth="1"/>
    <col min="1558" max="1558" width="9.7109375" style="12" customWidth="1"/>
    <col min="1559" max="1559" width="9.42578125" style="12" customWidth="1"/>
    <col min="1560" max="1561" width="0" style="12" hidden="1" customWidth="1"/>
    <col min="1562" max="1563" width="9.42578125" style="12" customWidth="1"/>
    <col min="1564" max="1564" width="9.140625" style="12"/>
    <col min="1565" max="1566" width="0" style="12" hidden="1" customWidth="1"/>
    <col min="1567" max="1792" width="9.140625" style="12"/>
    <col min="1793" max="1793" width="30.7109375" style="12" customWidth="1"/>
    <col min="1794" max="1794" width="13.42578125" style="12" customWidth="1"/>
    <col min="1795" max="1795" width="12.140625" style="12" customWidth="1"/>
    <col min="1796" max="1796" width="17.140625" style="12" customWidth="1"/>
    <col min="1797" max="1797" width="14.140625" style="12" customWidth="1"/>
    <col min="1798" max="1798" width="13.140625" style="12" customWidth="1"/>
    <col min="1799" max="1800" width="0" style="12" hidden="1" customWidth="1"/>
    <col min="1801" max="1801" width="15.42578125" style="12" customWidth="1"/>
    <col min="1802" max="1802" width="14.5703125" style="12" customWidth="1"/>
    <col min="1803" max="1804" width="0" style="12" hidden="1" customWidth="1"/>
    <col min="1805" max="1805" width="11.85546875" style="12" customWidth="1"/>
    <col min="1806" max="1806" width="15.7109375" style="12" customWidth="1"/>
    <col min="1807" max="1807" width="9.140625" style="12"/>
    <col min="1808" max="1808" width="9.85546875" style="12" customWidth="1"/>
    <col min="1809" max="1809" width="10" style="12" customWidth="1"/>
    <col min="1810" max="1810" width="9.85546875" style="12" customWidth="1"/>
    <col min="1811" max="1811" width="10" style="12" customWidth="1"/>
    <col min="1812" max="1813" width="0" style="12" hidden="1" customWidth="1"/>
    <col min="1814" max="1814" width="9.7109375" style="12" customWidth="1"/>
    <col min="1815" max="1815" width="9.42578125" style="12" customWidth="1"/>
    <col min="1816" max="1817" width="0" style="12" hidden="1" customWidth="1"/>
    <col min="1818" max="1819" width="9.42578125" style="12" customWidth="1"/>
    <col min="1820" max="1820" width="9.140625" style="12"/>
    <col min="1821" max="1822" width="0" style="12" hidden="1" customWidth="1"/>
    <col min="1823" max="2048" width="9.140625" style="12"/>
    <col min="2049" max="2049" width="30.7109375" style="12" customWidth="1"/>
    <col min="2050" max="2050" width="13.42578125" style="12" customWidth="1"/>
    <col min="2051" max="2051" width="12.140625" style="12" customWidth="1"/>
    <col min="2052" max="2052" width="17.140625" style="12" customWidth="1"/>
    <col min="2053" max="2053" width="14.140625" style="12" customWidth="1"/>
    <col min="2054" max="2054" width="13.140625" style="12" customWidth="1"/>
    <col min="2055" max="2056" width="0" style="12" hidden="1" customWidth="1"/>
    <col min="2057" max="2057" width="15.42578125" style="12" customWidth="1"/>
    <col min="2058" max="2058" width="14.5703125" style="12" customWidth="1"/>
    <col min="2059" max="2060" width="0" style="12" hidden="1" customWidth="1"/>
    <col min="2061" max="2061" width="11.85546875" style="12" customWidth="1"/>
    <col min="2062" max="2062" width="15.7109375" style="12" customWidth="1"/>
    <col min="2063" max="2063" width="9.140625" style="12"/>
    <col min="2064" max="2064" width="9.85546875" style="12" customWidth="1"/>
    <col min="2065" max="2065" width="10" style="12" customWidth="1"/>
    <col min="2066" max="2066" width="9.85546875" style="12" customWidth="1"/>
    <col min="2067" max="2067" width="10" style="12" customWidth="1"/>
    <col min="2068" max="2069" width="0" style="12" hidden="1" customWidth="1"/>
    <col min="2070" max="2070" width="9.7109375" style="12" customWidth="1"/>
    <col min="2071" max="2071" width="9.42578125" style="12" customWidth="1"/>
    <col min="2072" max="2073" width="0" style="12" hidden="1" customWidth="1"/>
    <col min="2074" max="2075" width="9.42578125" style="12" customWidth="1"/>
    <col min="2076" max="2076" width="9.140625" style="12"/>
    <col min="2077" max="2078" width="0" style="12" hidden="1" customWidth="1"/>
    <col min="2079" max="2304" width="9.140625" style="12"/>
    <col min="2305" max="2305" width="30.7109375" style="12" customWidth="1"/>
    <col min="2306" max="2306" width="13.42578125" style="12" customWidth="1"/>
    <col min="2307" max="2307" width="12.140625" style="12" customWidth="1"/>
    <col min="2308" max="2308" width="17.140625" style="12" customWidth="1"/>
    <col min="2309" max="2309" width="14.140625" style="12" customWidth="1"/>
    <col min="2310" max="2310" width="13.140625" style="12" customWidth="1"/>
    <col min="2311" max="2312" width="0" style="12" hidden="1" customWidth="1"/>
    <col min="2313" max="2313" width="15.42578125" style="12" customWidth="1"/>
    <col min="2314" max="2314" width="14.5703125" style="12" customWidth="1"/>
    <col min="2315" max="2316" width="0" style="12" hidden="1" customWidth="1"/>
    <col min="2317" max="2317" width="11.85546875" style="12" customWidth="1"/>
    <col min="2318" max="2318" width="15.7109375" style="12" customWidth="1"/>
    <col min="2319" max="2319" width="9.140625" style="12"/>
    <col min="2320" max="2320" width="9.85546875" style="12" customWidth="1"/>
    <col min="2321" max="2321" width="10" style="12" customWidth="1"/>
    <col min="2322" max="2322" width="9.85546875" style="12" customWidth="1"/>
    <col min="2323" max="2323" width="10" style="12" customWidth="1"/>
    <col min="2324" max="2325" width="0" style="12" hidden="1" customWidth="1"/>
    <col min="2326" max="2326" width="9.7109375" style="12" customWidth="1"/>
    <col min="2327" max="2327" width="9.42578125" style="12" customWidth="1"/>
    <col min="2328" max="2329" width="0" style="12" hidden="1" customWidth="1"/>
    <col min="2330" max="2331" width="9.42578125" style="12" customWidth="1"/>
    <col min="2332" max="2332" width="9.140625" style="12"/>
    <col min="2333" max="2334" width="0" style="12" hidden="1" customWidth="1"/>
    <col min="2335" max="2560" width="9.140625" style="12"/>
    <col min="2561" max="2561" width="30.7109375" style="12" customWidth="1"/>
    <col min="2562" max="2562" width="13.42578125" style="12" customWidth="1"/>
    <col min="2563" max="2563" width="12.140625" style="12" customWidth="1"/>
    <col min="2564" max="2564" width="17.140625" style="12" customWidth="1"/>
    <col min="2565" max="2565" width="14.140625" style="12" customWidth="1"/>
    <col min="2566" max="2566" width="13.140625" style="12" customWidth="1"/>
    <col min="2567" max="2568" width="0" style="12" hidden="1" customWidth="1"/>
    <col min="2569" max="2569" width="15.42578125" style="12" customWidth="1"/>
    <col min="2570" max="2570" width="14.5703125" style="12" customWidth="1"/>
    <col min="2571" max="2572" width="0" style="12" hidden="1" customWidth="1"/>
    <col min="2573" max="2573" width="11.85546875" style="12" customWidth="1"/>
    <col min="2574" max="2574" width="15.7109375" style="12" customWidth="1"/>
    <col min="2575" max="2575" width="9.140625" style="12"/>
    <col min="2576" max="2576" width="9.85546875" style="12" customWidth="1"/>
    <col min="2577" max="2577" width="10" style="12" customWidth="1"/>
    <col min="2578" max="2578" width="9.85546875" style="12" customWidth="1"/>
    <col min="2579" max="2579" width="10" style="12" customWidth="1"/>
    <col min="2580" max="2581" width="0" style="12" hidden="1" customWidth="1"/>
    <col min="2582" max="2582" width="9.7109375" style="12" customWidth="1"/>
    <col min="2583" max="2583" width="9.42578125" style="12" customWidth="1"/>
    <col min="2584" max="2585" width="0" style="12" hidden="1" customWidth="1"/>
    <col min="2586" max="2587" width="9.42578125" style="12" customWidth="1"/>
    <col min="2588" max="2588" width="9.140625" style="12"/>
    <col min="2589" max="2590" width="0" style="12" hidden="1" customWidth="1"/>
    <col min="2591" max="2816" width="9.140625" style="12"/>
    <col min="2817" max="2817" width="30.7109375" style="12" customWidth="1"/>
    <col min="2818" max="2818" width="13.42578125" style="12" customWidth="1"/>
    <col min="2819" max="2819" width="12.140625" style="12" customWidth="1"/>
    <col min="2820" max="2820" width="17.140625" style="12" customWidth="1"/>
    <col min="2821" max="2821" width="14.140625" style="12" customWidth="1"/>
    <col min="2822" max="2822" width="13.140625" style="12" customWidth="1"/>
    <col min="2823" max="2824" width="0" style="12" hidden="1" customWidth="1"/>
    <col min="2825" max="2825" width="15.42578125" style="12" customWidth="1"/>
    <col min="2826" max="2826" width="14.5703125" style="12" customWidth="1"/>
    <col min="2827" max="2828" width="0" style="12" hidden="1" customWidth="1"/>
    <col min="2829" max="2829" width="11.85546875" style="12" customWidth="1"/>
    <col min="2830" max="2830" width="15.7109375" style="12" customWidth="1"/>
    <col min="2831" max="2831" width="9.140625" style="12"/>
    <col min="2832" max="2832" width="9.85546875" style="12" customWidth="1"/>
    <col min="2833" max="2833" width="10" style="12" customWidth="1"/>
    <col min="2834" max="2834" width="9.85546875" style="12" customWidth="1"/>
    <col min="2835" max="2835" width="10" style="12" customWidth="1"/>
    <col min="2836" max="2837" width="0" style="12" hidden="1" customWidth="1"/>
    <col min="2838" max="2838" width="9.7109375" style="12" customWidth="1"/>
    <col min="2839" max="2839" width="9.42578125" style="12" customWidth="1"/>
    <col min="2840" max="2841" width="0" style="12" hidden="1" customWidth="1"/>
    <col min="2842" max="2843" width="9.42578125" style="12" customWidth="1"/>
    <col min="2844" max="2844" width="9.140625" style="12"/>
    <col min="2845" max="2846" width="0" style="12" hidden="1" customWidth="1"/>
    <col min="2847" max="3072" width="9.140625" style="12"/>
    <col min="3073" max="3073" width="30.7109375" style="12" customWidth="1"/>
    <col min="3074" max="3074" width="13.42578125" style="12" customWidth="1"/>
    <col min="3075" max="3075" width="12.140625" style="12" customWidth="1"/>
    <col min="3076" max="3076" width="17.140625" style="12" customWidth="1"/>
    <col min="3077" max="3077" width="14.140625" style="12" customWidth="1"/>
    <col min="3078" max="3078" width="13.140625" style="12" customWidth="1"/>
    <col min="3079" max="3080" width="0" style="12" hidden="1" customWidth="1"/>
    <col min="3081" max="3081" width="15.42578125" style="12" customWidth="1"/>
    <col min="3082" max="3082" width="14.5703125" style="12" customWidth="1"/>
    <col min="3083" max="3084" width="0" style="12" hidden="1" customWidth="1"/>
    <col min="3085" max="3085" width="11.85546875" style="12" customWidth="1"/>
    <col min="3086" max="3086" width="15.7109375" style="12" customWidth="1"/>
    <col min="3087" max="3087" width="9.140625" style="12"/>
    <col min="3088" max="3088" width="9.85546875" style="12" customWidth="1"/>
    <col min="3089" max="3089" width="10" style="12" customWidth="1"/>
    <col min="3090" max="3090" width="9.85546875" style="12" customWidth="1"/>
    <col min="3091" max="3091" width="10" style="12" customWidth="1"/>
    <col min="3092" max="3093" width="0" style="12" hidden="1" customWidth="1"/>
    <col min="3094" max="3094" width="9.7109375" style="12" customWidth="1"/>
    <col min="3095" max="3095" width="9.42578125" style="12" customWidth="1"/>
    <col min="3096" max="3097" width="0" style="12" hidden="1" customWidth="1"/>
    <col min="3098" max="3099" width="9.42578125" style="12" customWidth="1"/>
    <col min="3100" max="3100" width="9.140625" style="12"/>
    <col min="3101" max="3102" width="0" style="12" hidden="1" customWidth="1"/>
    <col min="3103" max="3328" width="9.140625" style="12"/>
    <col min="3329" max="3329" width="30.7109375" style="12" customWidth="1"/>
    <col min="3330" max="3330" width="13.42578125" style="12" customWidth="1"/>
    <col min="3331" max="3331" width="12.140625" style="12" customWidth="1"/>
    <col min="3332" max="3332" width="17.140625" style="12" customWidth="1"/>
    <col min="3333" max="3333" width="14.140625" style="12" customWidth="1"/>
    <col min="3334" max="3334" width="13.140625" style="12" customWidth="1"/>
    <col min="3335" max="3336" width="0" style="12" hidden="1" customWidth="1"/>
    <col min="3337" max="3337" width="15.42578125" style="12" customWidth="1"/>
    <col min="3338" max="3338" width="14.5703125" style="12" customWidth="1"/>
    <col min="3339" max="3340" width="0" style="12" hidden="1" customWidth="1"/>
    <col min="3341" max="3341" width="11.85546875" style="12" customWidth="1"/>
    <col min="3342" max="3342" width="15.7109375" style="12" customWidth="1"/>
    <col min="3343" max="3343" width="9.140625" style="12"/>
    <col min="3344" max="3344" width="9.85546875" style="12" customWidth="1"/>
    <col min="3345" max="3345" width="10" style="12" customWidth="1"/>
    <col min="3346" max="3346" width="9.85546875" style="12" customWidth="1"/>
    <col min="3347" max="3347" width="10" style="12" customWidth="1"/>
    <col min="3348" max="3349" width="0" style="12" hidden="1" customWidth="1"/>
    <col min="3350" max="3350" width="9.7109375" style="12" customWidth="1"/>
    <col min="3351" max="3351" width="9.42578125" style="12" customWidth="1"/>
    <col min="3352" max="3353" width="0" style="12" hidden="1" customWidth="1"/>
    <col min="3354" max="3355" width="9.42578125" style="12" customWidth="1"/>
    <col min="3356" max="3356" width="9.140625" style="12"/>
    <col min="3357" max="3358" width="0" style="12" hidden="1" customWidth="1"/>
    <col min="3359" max="3584" width="9.140625" style="12"/>
    <col min="3585" max="3585" width="30.7109375" style="12" customWidth="1"/>
    <col min="3586" max="3586" width="13.42578125" style="12" customWidth="1"/>
    <col min="3587" max="3587" width="12.140625" style="12" customWidth="1"/>
    <col min="3588" max="3588" width="17.140625" style="12" customWidth="1"/>
    <col min="3589" max="3589" width="14.140625" style="12" customWidth="1"/>
    <col min="3590" max="3590" width="13.140625" style="12" customWidth="1"/>
    <col min="3591" max="3592" width="0" style="12" hidden="1" customWidth="1"/>
    <col min="3593" max="3593" width="15.42578125" style="12" customWidth="1"/>
    <col min="3594" max="3594" width="14.5703125" style="12" customWidth="1"/>
    <col min="3595" max="3596" width="0" style="12" hidden="1" customWidth="1"/>
    <col min="3597" max="3597" width="11.85546875" style="12" customWidth="1"/>
    <col min="3598" max="3598" width="15.7109375" style="12" customWidth="1"/>
    <col min="3599" max="3599" width="9.140625" style="12"/>
    <col min="3600" max="3600" width="9.85546875" style="12" customWidth="1"/>
    <col min="3601" max="3601" width="10" style="12" customWidth="1"/>
    <col min="3602" max="3602" width="9.85546875" style="12" customWidth="1"/>
    <col min="3603" max="3603" width="10" style="12" customWidth="1"/>
    <col min="3604" max="3605" width="0" style="12" hidden="1" customWidth="1"/>
    <col min="3606" max="3606" width="9.7109375" style="12" customWidth="1"/>
    <col min="3607" max="3607" width="9.42578125" style="12" customWidth="1"/>
    <col min="3608" max="3609" width="0" style="12" hidden="1" customWidth="1"/>
    <col min="3610" max="3611" width="9.42578125" style="12" customWidth="1"/>
    <col min="3612" max="3612" width="9.140625" style="12"/>
    <col min="3613" max="3614" width="0" style="12" hidden="1" customWidth="1"/>
    <col min="3615" max="3840" width="9.140625" style="12"/>
    <col min="3841" max="3841" width="30.7109375" style="12" customWidth="1"/>
    <col min="3842" max="3842" width="13.42578125" style="12" customWidth="1"/>
    <col min="3843" max="3843" width="12.140625" style="12" customWidth="1"/>
    <col min="3844" max="3844" width="17.140625" style="12" customWidth="1"/>
    <col min="3845" max="3845" width="14.140625" style="12" customWidth="1"/>
    <col min="3846" max="3846" width="13.140625" style="12" customWidth="1"/>
    <col min="3847" max="3848" width="0" style="12" hidden="1" customWidth="1"/>
    <col min="3849" max="3849" width="15.42578125" style="12" customWidth="1"/>
    <col min="3850" max="3850" width="14.5703125" style="12" customWidth="1"/>
    <col min="3851" max="3852" width="0" style="12" hidden="1" customWidth="1"/>
    <col min="3853" max="3853" width="11.85546875" style="12" customWidth="1"/>
    <col min="3854" max="3854" width="15.7109375" style="12" customWidth="1"/>
    <col min="3855" max="3855" width="9.140625" style="12"/>
    <col min="3856" max="3856" width="9.85546875" style="12" customWidth="1"/>
    <col min="3857" max="3857" width="10" style="12" customWidth="1"/>
    <col min="3858" max="3858" width="9.85546875" style="12" customWidth="1"/>
    <col min="3859" max="3859" width="10" style="12" customWidth="1"/>
    <col min="3860" max="3861" width="0" style="12" hidden="1" customWidth="1"/>
    <col min="3862" max="3862" width="9.7109375" style="12" customWidth="1"/>
    <col min="3863" max="3863" width="9.42578125" style="12" customWidth="1"/>
    <col min="3864" max="3865" width="0" style="12" hidden="1" customWidth="1"/>
    <col min="3866" max="3867" width="9.42578125" style="12" customWidth="1"/>
    <col min="3868" max="3868" width="9.140625" style="12"/>
    <col min="3869" max="3870" width="0" style="12" hidden="1" customWidth="1"/>
    <col min="3871" max="4096" width="9.140625" style="12"/>
    <col min="4097" max="4097" width="30.7109375" style="12" customWidth="1"/>
    <col min="4098" max="4098" width="13.42578125" style="12" customWidth="1"/>
    <col min="4099" max="4099" width="12.140625" style="12" customWidth="1"/>
    <col min="4100" max="4100" width="17.140625" style="12" customWidth="1"/>
    <col min="4101" max="4101" width="14.140625" style="12" customWidth="1"/>
    <col min="4102" max="4102" width="13.140625" style="12" customWidth="1"/>
    <col min="4103" max="4104" width="0" style="12" hidden="1" customWidth="1"/>
    <col min="4105" max="4105" width="15.42578125" style="12" customWidth="1"/>
    <col min="4106" max="4106" width="14.5703125" style="12" customWidth="1"/>
    <col min="4107" max="4108" width="0" style="12" hidden="1" customWidth="1"/>
    <col min="4109" max="4109" width="11.85546875" style="12" customWidth="1"/>
    <col min="4110" max="4110" width="15.7109375" style="12" customWidth="1"/>
    <col min="4111" max="4111" width="9.140625" style="12"/>
    <col min="4112" max="4112" width="9.85546875" style="12" customWidth="1"/>
    <col min="4113" max="4113" width="10" style="12" customWidth="1"/>
    <col min="4114" max="4114" width="9.85546875" style="12" customWidth="1"/>
    <col min="4115" max="4115" width="10" style="12" customWidth="1"/>
    <col min="4116" max="4117" width="0" style="12" hidden="1" customWidth="1"/>
    <col min="4118" max="4118" width="9.7109375" style="12" customWidth="1"/>
    <col min="4119" max="4119" width="9.42578125" style="12" customWidth="1"/>
    <col min="4120" max="4121" width="0" style="12" hidden="1" customWidth="1"/>
    <col min="4122" max="4123" width="9.42578125" style="12" customWidth="1"/>
    <col min="4124" max="4124" width="9.140625" style="12"/>
    <col min="4125" max="4126" width="0" style="12" hidden="1" customWidth="1"/>
    <col min="4127" max="4352" width="9.140625" style="12"/>
    <col min="4353" max="4353" width="30.7109375" style="12" customWidth="1"/>
    <col min="4354" max="4354" width="13.42578125" style="12" customWidth="1"/>
    <col min="4355" max="4355" width="12.140625" style="12" customWidth="1"/>
    <col min="4356" max="4356" width="17.140625" style="12" customWidth="1"/>
    <col min="4357" max="4357" width="14.140625" style="12" customWidth="1"/>
    <col min="4358" max="4358" width="13.140625" style="12" customWidth="1"/>
    <col min="4359" max="4360" width="0" style="12" hidden="1" customWidth="1"/>
    <col min="4361" max="4361" width="15.42578125" style="12" customWidth="1"/>
    <col min="4362" max="4362" width="14.5703125" style="12" customWidth="1"/>
    <col min="4363" max="4364" width="0" style="12" hidden="1" customWidth="1"/>
    <col min="4365" max="4365" width="11.85546875" style="12" customWidth="1"/>
    <col min="4366" max="4366" width="15.7109375" style="12" customWidth="1"/>
    <col min="4367" max="4367" width="9.140625" style="12"/>
    <col min="4368" max="4368" width="9.85546875" style="12" customWidth="1"/>
    <col min="4369" max="4369" width="10" style="12" customWidth="1"/>
    <col min="4370" max="4370" width="9.85546875" style="12" customWidth="1"/>
    <col min="4371" max="4371" width="10" style="12" customWidth="1"/>
    <col min="4372" max="4373" width="0" style="12" hidden="1" customWidth="1"/>
    <col min="4374" max="4374" width="9.7109375" style="12" customWidth="1"/>
    <col min="4375" max="4375" width="9.42578125" style="12" customWidth="1"/>
    <col min="4376" max="4377" width="0" style="12" hidden="1" customWidth="1"/>
    <col min="4378" max="4379" width="9.42578125" style="12" customWidth="1"/>
    <col min="4380" max="4380" width="9.140625" style="12"/>
    <col min="4381" max="4382" width="0" style="12" hidden="1" customWidth="1"/>
    <col min="4383" max="4608" width="9.140625" style="12"/>
    <col min="4609" max="4609" width="30.7109375" style="12" customWidth="1"/>
    <col min="4610" max="4610" width="13.42578125" style="12" customWidth="1"/>
    <col min="4611" max="4611" width="12.140625" style="12" customWidth="1"/>
    <col min="4612" max="4612" width="17.140625" style="12" customWidth="1"/>
    <col min="4613" max="4613" width="14.140625" style="12" customWidth="1"/>
    <col min="4614" max="4614" width="13.140625" style="12" customWidth="1"/>
    <col min="4615" max="4616" width="0" style="12" hidden="1" customWidth="1"/>
    <col min="4617" max="4617" width="15.42578125" style="12" customWidth="1"/>
    <col min="4618" max="4618" width="14.5703125" style="12" customWidth="1"/>
    <col min="4619" max="4620" width="0" style="12" hidden="1" customWidth="1"/>
    <col min="4621" max="4621" width="11.85546875" style="12" customWidth="1"/>
    <col min="4622" max="4622" width="15.7109375" style="12" customWidth="1"/>
    <col min="4623" max="4623" width="9.140625" style="12"/>
    <col min="4624" max="4624" width="9.85546875" style="12" customWidth="1"/>
    <col min="4625" max="4625" width="10" style="12" customWidth="1"/>
    <col min="4626" max="4626" width="9.85546875" style="12" customWidth="1"/>
    <col min="4627" max="4627" width="10" style="12" customWidth="1"/>
    <col min="4628" max="4629" width="0" style="12" hidden="1" customWidth="1"/>
    <col min="4630" max="4630" width="9.7109375" style="12" customWidth="1"/>
    <col min="4631" max="4631" width="9.42578125" style="12" customWidth="1"/>
    <col min="4632" max="4633" width="0" style="12" hidden="1" customWidth="1"/>
    <col min="4634" max="4635" width="9.42578125" style="12" customWidth="1"/>
    <col min="4636" max="4636" width="9.140625" style="12"/>
    <col min="4637" max="4638" width="0" style="12" hidden="1" customWidth="1"/>
    <col min="4639" max="4864" width="9.140625" style="12"/>
    <col min="4865" max="4865" width="30.7109375" style="12" customWidth="1"/>
    <col min="4866" max="4866" width="13.42578125" style="12" customWidth="1"/>
    <col min="4867" max="4867" width="12.140625" style="12" customWidth="1"/>
    <col min="4868" max="4868" width="17.140625" style="12" customWidth="1"/>
    <col min="4869" max="4869" width="14.140625" style="12" customWidth="1"/>
    <col min="4870" max="4870" width="13.140625" style="12" customWidth="1"/>
    <col min="4871" max="4872" width="0" style="12" hidden="1" customWidth="1"/>
    <col min="4873" max="4873" width="15.42578125" style="12" customWidth="1"/>
    <col min="4874" max="4874" width="14.5703125" style="12" customWidth="1"/>
    <col min="4875" max="4876" width="0" style="12" hidden="1" customWidth="1"/>
    <col min="4877" max="4877" width="11.85546875" style="12" customWidth="1"/>
    <col min="4878" max="4878" width="15.7109375" style="12" customWidth="1"/>
    <col min="4879" max="4879" width="9.140625" style="12"/>
    <col min="4880" max="4880" width="9.85546875" style="12" customWidth="1"/>
    <col min="4881" max="4881" width="10" style="12" customWidth="1"/>
    <col min="4882" max="4882" width="9.85546875" style="12" customWidth="1"/>
    <col min="4883" max="4883" width="10" style="12" customWidth="1"/>
    <col min="4884" max="4885" width="0" style="12" hidden="1" customWidth="1"/>
    <col min="4886" max="4886" width="9.7109375" style="12" customWidth="1"/>
    <col min="4887" max="4887" width="9.42578125" style="12" customWidth="1"/>
    <col min="4888" max="4889" width="0" style="12" hidden="1" customWidth="1"/>
    <col min="4890" max="4891" width="9.42578125" style="12" customWidth="1"/>
    <col min="4892" max="4892" width="9.140625" style="12"/>
    <col min="4893" max="4894" width="0" style="12" hidden="1" customWidth="1"/>
    <col min="4895" max="5120" width="9.140625" style="12"/>
    <col min="5121" max="5121" width="30.7109375" style="12" customWidth="1"/>
    <col min="5122" max="5122" width="13.42578125" style="12" customWidth="1"/>
    <col min="5123" max="5123" width="12.140625" style="12" customWidth="1"/>
    <col min="5124" max="5124" width="17.140625" style="12" customWidth="1"/>
    <col min="5125" max="5125" width="14.140625" style="12" customWidth="1"/>
    <col min="5126" max="5126" width="13.140625" style="12" customWidth="1"/>
    <col min="5127" max="5128" width="0" style="12" hidden="1" customWidth="1"/>
    <col min="5129" max="5129" width="15.42578125" style="12" customWidth="1"/>
    <col min="5130" max="5130" width="14.5703125" style="12" customWidth="1"/>
    <col min="5131" max="5132" width="0" style="12" hidden="1" customWidth="1"/>
    <col min="5133" max="5133" width="11.85546875" style="12" customWidth="1"/>
    <col min="5134" max="5134" width="15.7109375" style="12" customWidth="1"/>
    <col min="5135" max="5135" width="9.140625" style="12"/>
    <col min="5136" max="5136" width="9.85546875" style="12" customWidth="1"/>
    <col min="5137" max="5137" width="10" style="12" customWidth="1"/>
    <col min="5138" max="5138" width="9.85546875" style="12" customWidth="1"/>
    <col min="5139" max="5139" width="10" style="12" customWidth="1"/>
    <col min="5140" max="5141" width="0" style="12" hidden="1" customWidth="1"/>
    <col min="5142" max="5142" width="9.7109375" style="12" customWidth="1"/>
    <col min="5143" max="5143" width="9.42578125" style="12" customWidth="1"/>
    <col min="5144" max="5145" width="0" style="12" hidden="1" customWidth="1"/>
    <col min="5146" max="5147" width="9.42578125" style="12" customWidth="1"/>
    <col min="5148" max="5148" width="9.140625" style="12"/>
    <col min="5149" max="5150" width="0" style="12" hidden="1" customWidth="1"/>
    <col min="5151" max="5376" width="9.140625" style="12"/>
    <col min="5377" max="5377" width="30.7109375" style="12" customWidth="1"/>
    <col min="5378" max="5378" width="13.42578125" style="12" customWidth="1"/>
    <col min="5379" max="5379" width="12.140625" style="12" customWidth="1"/>
    <col min="5380" max="5380" width="17.140625" style="12" customWidth="1"/>
    <col min="5381" max="5381" width="14.140625" style="12" customWidth="1"/>
    <col min="5382" max="5382" width="13.140625" style="12" customWidth="1"/>
    <col min="5383" max="5384" width="0" style="12" hidden="1" customWidth="1"/>
    <col min="5385" max="5385" width="15.42578125" style="12" customWidth="1"/>
    <col min="5386" max="5386" width="14.5703125" style="12" customWidth="1"/>
    <col min="5387" max="5388" width="0" style="12" hidden="1" customWidth="1"/>
    <col min="5389" max="5389" width="11.85546875" style="12" customWidth="1"/>
    <col min="5390" max="5390" width="15.7109375" style="12" customWidth="1"/>
    <col min="5391" max="5391" width="9.140625" style="12"/>
    <col min="5392" max="5392" width="9.85546875" style="12" customWidth="1"/>
    <col min="5393" max="5393" width="10" style="12" customWidth="1"/>
    <col min="5394" max="5394" width="9.85546875" style="12" customWidth="1"/>
    <col min="5395" max="5395" width="10" style="12" customWidth="1"/>
    <col min="5396" max="5397" width="0" style="12" hidden="1" customWidth="1"/>
    <col min="5398" max="5398" width="9.7109375" style="12" customWidth="1"/>
    <col min="5399" max="5399" width="9.42578125" style="12" customWidth="1"/>
    <col min="5400" max="5401" width="0" style="12" hidden="1" customWidth="1"/>
    <col min="5402" max="5403" width="9.42578125" style="12" customWidth="1"/>
    <col min="5404" max="5404" width="9.140625" style="12"/>
    <col min="5405" max="5406" width="0" style="12" hidden="1" customWidth="1"/>
    <col min="5407" max="5632" width="9.140625" style="12"/>
    <col min="5633" max="5633" width="30.7109375" style="12" customWidth="1"/>
    <col min="5634" max="5634" width="13.42578125" style="12" customWidth="1"/>
    <col min="5635" max="5635" width="12.140625" style="12" customWidth="1"/>
    <col min="5636" max="5636" width="17.140625" style="12" customWidth="1"/>
    <col min="5637" max="5637" width="14.140625" style="12" customWidth="1"/>
    <col min="5638" max="5638" width="13.140625" style="12" customWidth="1"/>
    <col min="5639" max="5640" width="0" style="12" hidden="1" customWidth="1"/>
    <col min="5641" max="5641" width="15.42578125" style="12" customWidth="1"/>
    <col min="5642" max="5642" width="14.5703125" style="12" customWidth="1"/>
    <col min="5643" max="5644" width="0" style="12" hidden="1" customWidth="1"/>
    <col min="5645" max="5645" width="11.85546875" style="12" customWidth="1"/>
    <col min="5646" max="5646" width="15.7109375" style="12" customWidth="1"/>
    <col min="5647" max="5647" width="9.140625" style="12"/>
    <col min="5648" max="5648" width="9.85546875" style="12" customWidth="1"/>
    <col min="5649" max="5649" width="10" style="12" customWidth="1"/>
    <col min="5650" max="5650" width="9.85546875" style="12" customWidth="1"/>
    <col min="5651" max="5651" width="10" style="12" customWidth="1"/>
    <col min="5652" max="5653" width="0" style="12" hidden="1" customWidth="1"/>
    <col min="5654" max="5654" width="9.7109375" style="12" customWidth="1"/>
    <col min="5655" max="5655" width="9.42578125" style="12" customWidth="1"/>
    <col min="5656" max="5657" width="0" style="12" hidden="1" customWidth="1"/>
    <col min="5658" max="5659" width="9.42578125" style="12" customWidth="1"/>
    <col min="5660" max="5660" width="9.140625" style="12"/>
    <col min="5661" max="5662" width="0" style="12" hidden="1" customWidth="1"/>
    <col min="5663" max="5888" width="9.140625" style="12"/>
    <col min="5889" max="5889" width="30.7109375" style="12" customWidth="1"/>
    <col min="5890" max="5890" width="13.42578125" style="12" customWidth="1"/>
    <col min="5891" max="5891" width="12.140625" style="12" customWidth="1"/>
    <col min="5892" max="5892" width="17.140625" style="12" customWidth="1"/>
    <col min="5893" max="5893" width="14.140625" style="12" customWidth="1"/>
    <col min="5894" max="5894" width="13.140625" style="12" customWidth="1"/>
    <col min="5895" max="5896" width="0" style="12" hidden="1" customWidth="1"/>
    <col min="5897" max="5897" width="15.42578125" style="12" customWidth="1"/>
    <col min="5898" max="5898" width="14.5703125" style="12" customWidth="1"/>
    <col min="5899" max="5900" width="0" style="12" hidden="1" customWidth="1"/>
    <col min="5901" max="5901" width="11.85546875" style="12" customWidth="1"/>
    <col min="5902" max="5902" width="15.7109375" style="12" customWidth="1"/>
    <col min="5903" max="5903" width="9.140625" style="12"/>
    <col min="5904" max="5904" width="9.85546875" style="12" customWidth="1"/>
    <col min="5905" max="5905" width="10" style="12" customWidth="1"/>
    <col min="5906" max="5906" width="9.85546875" style="12" customWidth="1"/>
    <col min="5907" max="5907" width="10" style="12" customWidth="1"/>
    <col min="5908" max="5909" width="0" style="12" hidden="1" customWidth="1"/>
    <col min="5910" max="5910" width="9.7109375" style="12" customWidth="1"/>
    <col min="5911" max="5911" width="9.42578125" style="12" customWidth="1"/>
    <col min="5912" max="5913" width="0" style="12" hidden="1" customWidth="1"/>
    <col min="5914" max="5915" width="9.42578125" style="12" customWidth="1"/>
    <col min="5916" max="5916" width="9.140625" style="12"/>
    <col min="5917" max="5918" width="0" style="12" hidden="1" customWidth="1"/>
    <col min="5919" max="6144" width="9.140625" style="12"/>
    <col min="6145" max="6145" width="30.7109375" style="12" customWidth="1"/>
    <col min="6146" max="6146" width="13.42578125" style="12" customWidth="1"/>
    <col min="6147" max="6147" width="12.140625" style="12" customWidth="1"/>
    <col min="6148" max="6148" width="17.140625" style="12" customWidth="1"/>
    <col min="6149" max="6149" width="14.140625" style="12" customWidth="1"/>
    <col min="6150" max="6150" width="13.140625" style="12" customWidth="1"/>
    <col min="6151" max="6152" width="0" style="12" hidden="1" customWidth="1"/>
    <col min="6153" max="6153" width="15.42578125" style="12" customWidth="1"/>
    <col min="6154" max="6154" width="14.5703125" style="12" customWidth="1"/>
    <col min="6155" max="6156" width="0" style="12" hidden="1" customWidth="1"/>
    <col min="6157" max="6157" width="11.85546875" style="12" customWidth="1"/>
    <col min="6158" max="6158" width="15.7109375" style="12" customWidth="1"/>
    <col min="6159" max="6159" width="9.140625" style="12"/>
    <col min="6160" max="6160" width="9.85546875" style="12" customWidth="1"/>
    <col min="6161" max="6161" width="10" style="12" customWidth="1"/>
    <col min="6162" max="6162" width="9.85546875" style="12" customWidth="1"/>
    <col min="6163" max="6163" width="10" style="12" customWidth="1"/>
    <col min="6164" max="6165" width="0" style="12" hidden="1" customWidth="1"/>
    <col min="6166" max="6166" width="9.7109375" style="12" customWidth="1"/>
    <col min="6167" max="6167" width="9.42578125" style="12" customWidth="1"/>
    <col min="6168" max="6169" width="0" style="12" hidden="1" customWidth="1"/>
    <col min="6170" max="6171" width="9.42578125" style="12" customWidth="1"/>
    <col min="6172" max="6172" width="9.140625" style="12"/>
    <col min="6173" max="6174" width="0" style="12" hidden="1" customWidth="1"/>
    <col min="6175" max="6400" width="9.140625" style="12"/>
    <col min="6401" max="6401" width="30.7109375" style="12" customWidth="1"/>
    <col min="6402" max="6402" width="13.42578125" style="12" customWidth="1"/>
    <col min="6403" max="6403" width="12.140625" style="12" customWidth="1"/>
    <col min="6404" max="6404" width="17.140625" style="12" customWidth="1"/>
    <col min="6405" max="6405" width="14.140625" style="12" customWidth="1"/>
    <col min="6406" max="6406" width="13.140625" style="12" customWidth="1"/>
    <col min="6407" max="6408" width="0" style="12" hidden="1" customWidth="1"/>
    <col min="6409" max="6409" width="15.42578125" style="12" customWidth="1"/>
    <col min="6410" max="6410" width="14.5703125" style="12" customWidth="1"/>
    <col min="6411" max="6412" width="0" style="12" hidden="1" customWidth="1"/>
    <col min="6413" max="6413" width="11.85546875" style="12" customWidth="1"/>
    <col min="6414" max="6414" width="15.7109375" style="12" customWidth="1"/>
    <col min="6415" max="6415" width="9.140625" style="12"/>
    <col min="6416" max="6416" width="9.85546875" style="12" customWidth="1"/>
    <col min="6417" max="6417" width="10" style="12" customWidth="1"/>
    <col min="6418" max="6418" width="9.85546875" style="12" customWidth="1"/>
    <col min="6419" max="6419" width="10" style="12" customWidth="1"/>
    <col min="6420" max="6421" width="0" style="12" hidden="1" customWidth="1"/>
    <col min="6422" max="6422" width="9.7109375" style="12" customWidth="1"/>
    <col min="6423" max="6423" width="9.42578125" style="12" customWidth="1"/>
    <col min="6424" max="6425" width="0" style="12" hidden="1" customWidth="1"/>
    <col min="6426" max="6427" width="9.42578125" style="12" customWidth="1"/>
    <col min="6428" max="6428" width="9.140625" style="12"/>
    <col min="6429" max="6430" width="0" style="12" hidden="1" customWidth="1"/>
    <col min="6431" max="6656" width="9.140625" style="12"/>
    <col min="6657" max="6657" width="30.7109375" style="12" customWidth="1"/>
    <col min="6658" max="6658" width="13.42578125" style="12" customWidth="1"/>
    <col min="6659" max="6659" width="12.140625" style="12" customWidth="1"/>
    <col min="6660" max="6660" width="17.140625" style="12" customWidth="1"/>
    <col min="6661" max="6661" width="14.140625" style="12" customWidth="1"/>
    <col min="6662" max="6662" width="13.140625" style="12" customWidth="1"/>
    <col min="6663" max="6664" width="0" style="12" hidden="1" customWidth="1"/>
    <col min="6665" max="6665" width="15.42578125" style="12" customWidth="1"/>
    <col min="6666" max="6666" width="14.5703125" style="12" customWidth="1"/>
    <col min="6667" max="6668" width="0" style="12" hidden="1" customWidth="1"/>
    <col min="6669" max="6669" width="11.85546875" style="12" customWidth="1"/>
    <col min="6670" max="6670" width="15.7109375" style="12" customWidth="1"/>
    <col min="6671" max="6671" width="9.140625" style="12"/>
    <col min="6672" max="6672" width="9.85546875" style="12" customWidth="1"/>
    <col min="6673" max="6673" width="10" style="12" customWidth="1"/>
    <col min="6674" max="6674" width="9.85546875" style="12" customWidth="1"/>
    <col min="6675" max="6675" width="10" style="12" customWidth="1"/>
    <col min="6676" max="6677" width="0" style="12" hidden="1" customWidth="1"/>
    <col min="6678" max="6678" width="9.7109375" style="12" customWidth="1"/>
    <col min="6679" max="6679" width="9.42578125" style="12" customWidth="1"/>
    <col min="6680" max="6681" width="0" style="12" hidden="1" customWidth="1"/>
    <col min="6682" max="6683" width="9.42578125" style="12" customWidth="1"/>
    <col min="6684" max="6684" width="9.140625" style="12"/>
    <col min="6685" max="6686" width="0" style="12" hidden="1" customWidth="1"/>
    <col min="6687" max="6912" width="9.140625" style="12"/>
    <col min="6913" max="6913" width="30.7109375" style="12" customWidth="1"/>
    <col min="6914" max="6914" width="13.42578125" style="12" customWidth="1"/>
    <col min="6915" max="6915" width="12.140625" style="12" customWidth="1"/>
    <col min="6916" max="6916" width="17.140625" style="12" customWidth="1"/>
    <col min="6917" max="6917" width="14.140625" style="12" customWidth="1"/>
    <col min="6918" max="6918" width="13.140625" style="12" customWidth="1"/>
    <col min="6919" max="6920" width="0" style="12" hidden="1" customWidth="1"/>
    <col min="6921" max="6921" width="15.42578125" style="12" customWidth="1"/>
    <col min="6922" max="6922" width="14.5703125" style="12" customWidth="1"/>
    <col min="6923" max="6924" width="0" style="12" hidden="1" customWidth="1"/>
    <col min="6925" max="6925" width="11.85546875" style="12" customWidth="1"/>
    <col min="6926" max="6926" width="15.7109375" style="12" customWidth="1"/>
    <col min="6927" max="6927" width="9.140625" style="12"/>
    <col min="6928" max="6928" width="9.85546875" style="12" customWidth="1"/>
    <col min="6929" max="6929" width="10" style="12" customWidth="1"/>
    <col min="6930" max="6930" width="9.85546875" style="12" customWidth="1"/>
    <col min="6931" max="6931" width="10" style="12" customWidth="1"/>
    <col min="6932" max="6933" width="0" style="12" hidden="1" customWidth="1"/>
    <col min="6934" max="6934" width="9.7109375" style="12" customWidth="1"/>
    <col min="6935" max="6935" width="9.42578125" style="12" customWidth="1"/>
    <col min="6936" max="6937" width="0" style="12" hidden="1" customWidth="1"/>
    <col min="6938" max="6939" width="9.42578125" style="12" customWidth="1"/>
    <col min="6940" max="6940" width="9.140625" style="12"/>
    <col min="6941" max="6942" width="0" style="12" hidden="1" customWidth="1"/>
    <col min="6943" max="7168" width="9.140625" style="12"/>
    <col min="7169" max="7169" width="30.7109375" style="12" customWidth="1"/>
    <col min="7170" max="7170" width="13.42578125" style="12" customWidth="1"/>
    <col min="7171" max="7171" width="12.140625" style="12" customWidth="1"/>
    <col min="7172" max="7172" width="17.140625" style="12" customWidth="1"/>
    <col min="7173" max="7173" width="14.140625" style="12" customWidth="1"/>
    <col min="7174" max="7174" width="13.140625" style="12" customWidth="1"/>
    <col min="7175" max="7176" width="0" style="12" hidden="1" customWidth="1"/>
    <col min="7177" max="7177" width="15.42578125" style="12" customWidth="1"/>
    <col min="7178" max="7178" width="14.5703125" style="12" customWidth="1"/>
    <col min="7179" max="7180" width="0" style="12" hidden="1" customWidth="1"/>
    <col min="7181" max="7181" width="11.85546875" style="12" customWidth="1"/>
    <col min="7182" max="7182" width="15.7109375" style="12" customWidth="1"/>
    <col min="7183" max="7183" width="9.140625" style="12"/>
    <col min="7184" max="7184" width="9.85546875" style="12" customWidth="1"/>
    <col min="7185" max="7185" width="10" style="12" customWidth="1"/>
    <col min="7186" max="7186" width="9.85546875" style="12" customWidth="1"/>
    <col min="7187" max="7187" width="10" style="12" customWidth="1"/>
    <col min="7188" max="7189" width="0" style="12" hidden="1" customWidth="1"/>
    <col min="7190" max="7190" width="9.7109375" style="12" customWidth="1"/>
    <col min="7191" max="7191" width="9.42578125" style="12" customWidth="1"/>
    <col min="7192" max="7193" width="0" style="12" hidden="1" customWidth="1"/>
    <col min="7194" max="7195" width="9.42578125" style="12" customWidth="1"/>
    <col min="7196" max="7196" width="9.140625" style="12"/>
    <col min="7197" max="7198" width="0" style="12" hidden="1" customWidth="1"/>
    <col min="7199" max="7424" width="9.140625" style="12"/>
    <col min="7425" max="7425" width="30.7109375" style="12" customWidth="1"/>
    <col min="7426" max="7426" width="13.42578125" style="12" customWidth="1"/>
    <col min="7427" max="7427" width="12.140625" style="12" customWidth="1"/>
    <col min="7428" max="7428" width="17.140625" style="12" customWidth="1"/>
    <col min="7429" max="7429" width="14.140625" style="12" customWidth="1"/>
    <col min="7430" max="7430" width="13.140625" style="12" customWidth="1"/>
    <col min="7431" max="7432" width="0" style="12" hidden="1" customWidth="1"/>
    <col min="7433" max="7433" width="15.42578125" style="12" customWidth="1"/>
    <col min="7434" max="7434" width="14.5703125" style="12" customWidth="1"/>
    <col min="7435" max="7436" width="0" style="12" hidden="1" customWidth="1"/>
    <col min="7437" max="7437" width="11.85546875" style="12" customWidth="1"/>
    <col min="7438" max="7438" width="15.7109375" style="12" customWidth="1"/>
    <col min="7439" max="7439" width="9.140625" style="12"/>
    <col min="7440" max="7440" width="9.85546875" style="12" customWidth="1"/>
    <col min="7441" max="7441" width="10" style="12" customWidth="1"/>
    <col min="7442" max="7442" width="9.85546875" style="12" customWidth="1"/>
    <col min="7443" max="7443" width="10" style="12" customWidth="1"/>
    <col min="7444" max="7445" width="0" style="12" hidden="1" customWidth="1"/>
    <col min="7446" max="7446" width="9.7109375" style="12" customWidth="1"/>
    <col min="7447" max="7447" width="9.42578125" style="12" customWidth="1"/>
    <col min="7448" max="7449" width="0" style="12" hidden="1" customWidth="1"/>
    <col min="7450" max="7451" width="9.42578125" style="12" customWidth="1"/>
    <col min="7452" max="7452" width="9.140625" style="12"/>
    <col min="7453" max="7454" width="0" style="12" hidden="1" customWidth="1"/>
    <col min="7455" max="7680" width="9.140625" style="12"/>
    <col min="7681" max="7681" width="30.7109375" style="12" customWidth="1"/>
    <col min="7682" max="7682" width="13.42578125" style="12" customWidth="1"/>
    <col min="7683" max="7683" width="12.140625" style="12" customWidth="1"/>
    <col min="7684" max="7684" width="17.140625" style="12" customWidth="1"/>
    <col min="7685" max="7685" width="14.140625" style="12" customWidth="1"/>
    <col min="7686" max="7686" width="13.140625" style="12" customWidth="1"/>
    <col min="7687" max="7688" width="0" style="12" hidden="1" customWidth="1"/>
    <col min="7689" max="7689" width="15.42578125" style="12" customWidth="1"/>
    <col min="7690" max="7690" width="14.5703125" style="12" customWidth="1"/>
    <col min="7691" max="7692" width="0" style="12" hidden="1" customWidth="1"/>
    <col min="7693" max="7693" width="11.85546875" style="12" customWidth="1"/>
    <col min="7694" max="7694" width="15.7109375" style="12" customWidth="1"/>
    <col min="7695" max="7695" width="9.140625" style="12"/>
    <col min="7696" max="7696" width="9.85546875" style="12" customWidth="1"/>
    <col min="7697" max="7697" width="10" style="12" customWidth="1"/>
    <col min="7698" max="7698" width="9.85546875" style="12" customWidth="1"/>
    <col min="7699" max="7699" width="10" style="12" customWidth="1"/>
    <col min="7700" max="7701" width="0" style="12" hidden="1" customWidth="1"/>
    <col min="7702" max="7702" width="9.7109375" style="12" customWidth="1"/>
    <col min="7703" max="7703" width="9.42578125" style="12" customWidth="1"/>
    <col min="7704" max="7705" width="0" style="12" hidden="1" customWidth="1"/>
    <col min="7706" max="7707" width="9.42578125" style="12" customWidth="1"/>
    <col min="7708" max="7708" width="9.140625" style="12"/>
    <col min="7709" max="7710" width="0" style="12" hidden="1" customWidth="1"/>
    <col min="7711" max="7936" width="9.140625" style="12"/>
    <col min="7937" max="7937" width="30.7109375" style="12" customWidth="1"/>
    <col min="7938" max="7938" width="13.42578125" style="12" customWidth="1"/>
    <col min="7939" max="7939" width="12.140625" style="12" customWidth="1"/>
    <col min="7940" max="7940" width="17.140625" style="12" customWidth="1"/>
    <col min="7941" max="7941" width="14.140625" style="12" customWidth="1"/>
    <col min="7942" max="7942" width="13.140625" style="12" customWidth="1"/>
    <col min="7943" max="7944" width="0" style="12" hidden="1" customWidth="1"/>
    <col min="7945" max="7945" width="15.42578125" style="12" customWidth="1"/>
    <col min="7946" max="7946" width="14.5703125" style="12" customWidth="1"/>
    <col min="7947" max="7948" width="0" style="12" hidden="1" customWidth="1"/>
    <col min="7949" max="7949" width="11.85546875" style="12" customWidth="1"/>
    <col min="7950" max="7950" width="15.7109375" style="12" customWidth="1"/>
    <col min="7951" max="7951" width="9.140625" style="12"/>
    <col min="7952" max="7952" width="9.85546875" style="12" customWidth="1"/>
    <col min="7953" max="7953" width="10" style="12" customWidth="1"/>
    <col min="7954" max="7954" width="9.85546875" style="12" customWidth="1"/>
    <col min="7955" max="7955" width="10" style="12" customWidth="1"/>
    <col min="7956" max="7957" width="0" style="12" hidden="1" customWidth="1"/>
    <col min="7958" max="7958" width="9.7109375" style="12" customWidth="1"/>
    <col min="7959" max="7959" width="9.42578125" style="12" customWidth="1"/>
    <col min="7960" max="7961" width="0" style="12" hidden="1" customWidth="1"/>
    <col min="7962" max="7963" width="9.42578125" style="12" customWidth="1"/>
    <col min="7964" max="7964" width="9.140625" style="12"/>
    <col min="7965" max="7966" width="0" style="12" hidden="1" customWidth="1"/>
    <col min="7967" max="8192" width="9.140625" style="12"/>
    <col min="8193" max="8193" width="30.7109375" style="12" customWidth="1"/>
    <col min="8194" max="8194" width="13.42578125" style="12" customWidth="1"/>
    <col min="8195" max="8195" width="12.140625" style="12" customWidth="1"/>
    <col min="8196" max="8196" width="17.140625" style="12" customWidth="1"/>
    <col min="8197" max="8197" width="14.140625" style="12" customWidth="1"/>
    <col min="8198" max="8198" width="13.140625" style="12" customWidth="1"/>
    <col min="8199" max="8200" width="0" style="12" hidden="1" customWidth="1"/>
    <col min="8201" max="8201" width="15.42578125" style="12" customWidth="1"/>
    <col min="8202" max="8202" width="14.5703125" style="12" customWidth="1"/>
    <col min="8203" max="8204" width="0" style="12" hidden="1" customWidth="1"/>
    <col min="8205" max="8205" width="11.85546875" style="12" customWidth="1"/>
    <col min="8206" max="8206" width="15.7109375" style="12" customWidth="1"/>
    <col min="8207" max="8207" width="9.140625" style="12"/>
    <col min="8208" max="8208" width="9.85546875" style="12" customWidth="1"/>
    <col min="8209" max="8209" width="10" style="12" customWidth="1"/>
    <col min="8210" max="8210" width="9.85546875" style="12" customWidth="1"/>
    <col min="8211" max="8211" width="10" style="12" customWidth="1"/>
    <col min="8212" max="8213" width="0" style="12" hidden="1" customWidth="1"/>
    <col min="8214" max="8214" width="9.7109375" style="12" customWidth="1"/>
    <col min="8215" max="8215" width="9.42578125" style="12" customWidth="1"/>
    <col min="8216" max="8217" width="0" style="12" hidden="1" customWidth="1"/>
    <col min="8218" max="8219" width="9.42578125" style="12" customWidth="1"/>
    <col min="8220" max="8220" width="9.140625" style="12"/>
    <col min="8221" max="8222" width="0" style="12" hidden="1" customWidth="1"/>
    <col min="8223" max="8448" width="9.140625" style="12"/>
    <col min="8449" max="8449" width="30.7109375" style="12" customWidth="1"/>
    <col min="8450" max="8450" width="13.42578125" style="12" customWidth="1"/>
    <col min="8451" max="8451" width="12.140625" style="12" customWidth="1"/>
    <col min="8452" max="8452" width="17.140625" style="12" customWidth="1"/>
    <col min="8453" max="8453" width="14.140625" style="12" customWidth="1"/>
    <col min="8454" max="8454" width="13.140625" style="12" customWidth="1"/>
    <col min="8455" max="8456" width="0" style="12" hidden="1" customWidth="1"/>
    <col min="8457" max="8457" width="15.42578125" style="12" customWidth="1"/>
    <col min="8458" max="8458" width="14.5703125" style="12" customWidth="1"/>
    <col min="8459" max="8460" width="0" style="12" hidden="1" customWidth="1"/>
    <col min="8461" max="8461" width="11.85546875" style="12" customWidth="1"/>
    <col min="8462" max="8462" width="15.7109375" style="12" customWidth="1"/>
    <col min="8463" max="8463" width="9.140625" style="12"/>
    <col min="8464" max="8464" width="9.85546875" style="12" customWidth="1"/>
    <col min="8465" max="8465" width="10" style="12" customWidth="1"/>
    <col min="8466" max="8466" width="9.85546875" style="12" customWidth="1"/>
    <col min="8467" max="8467" width="10" style="12" customWidth="1"/>
    <col min="8468" max="8469" width="0" style="12" hidden="1" customWidth="1"/>
    <col min="8470" max="8470" width="9.7109375" style="12" customWidth="1"/>
    <col min="8471" max="8471" width="9.42578125" style="12" customWidth="1"/>
    <col min="8472" max="8473" width="0" style="12" hidden="1" customWidth="1"/>
    <col min="8474" max="8475" width="9.42578125" style="12" customWidth="1"/>
    <col min="8476" max="8476" width="9.140625" style="12"/>
    <col min="8477" max="8478" width="0" style="12" hidden="1" customWidth="1"/>
    <col min="8479" max="8704" width="9.140625" style="12"/>
    <col min="8705" max="8705" width="30.7109375" style="12" customWidth="1"/>
    <col min="8706" max="8706" width="13.42578125" style="12" customWidth="1"/>
    <col min="8707" max="8707" width="12.140625" style="12" customWidth="1"/>
    <col min="8708" max="8708" width="17.140625" style="12" customWidth="1"/>
    <col min="8709" max="8709" width="14.140625" style="12" customWidth="1"/>
    <col min="8710" max="8710" width="13.140625" style="12" customWidth="1"/>
    <col min="8711" max="8712" width="0" style="12" hidden="1" customWidth="1"/>
    <col min="8713" max="8713" width="15.42578125" style="12" customWidth="1"/>
    <col min="8714" max="8714" width="14.5703125" style="12" customWidth="1"/>
    <col min="8715" max="8716" width="0" style="12" hidden="1" customWidth="1"/>
    <col min="8717" max="8717" width="11.85546875" style="12" customWidth="1"/>
    <col min="8718" max="8718" width="15.7109375" style="12" customWidth="1"/>
    <col min="8719" max="8719" width="9.140625" style="12"/>
    <col min="8720" max="8720" width="9.85546875" style="12" customWidth="1"/>
    <col min="8721" max="8721" width="10" style="12" customWidth="1"/>
    <col min="8722" max="8722" width="9.85546875" style="12" customWidth="1"/>
    <col min="8723" max="8723" width="10" style="12" customWidth="1"/>
    <col min="8724" max="8725" width="0" style="12" hidden="1" customWidth="1"/>
    <col min="8726" max="8726" width="9.7109375" style="12" customWidth="1"/>
    <col min="8727" max="8727" width="9.42578125" style="12" customWidth="1"/>
    <col min="8728" max="8729" width="0" style="12" hidden="1" customWidth="1"/>
    <col min="8730" max="8731" width="9.42578125" style="12" customWidth="1"/>
    <col min="8732" max="8732" width="9.140625" style="12"/>
    <col min="8733" max="8734" width="0" style="12" hidden="1" customWidth="1"/>
    <col min="8735" max="8960" width="9.140625" style="12"/>
    <col min="8961" max="8961" width="30.7109375" style="12" customWidth="1"/>
    <col min="8962" max="8962" width="13.42578125" style="12" customWidth="1"/>
    <col min="8963" max="8963" width="12.140625" style="12" customWidth="1"/>
    <col min="8964" max="8964" width="17.140625" style="12" customWidth="1"/>
    <col min="8965" max="8965" width="14.140625" style="12" customWidth="1"/>
    <col min="8966" max="8966" width="13.140625" style="12" customWidth="1"/>
    <col min="8967" max="8968" width="0" style="12" hidden="1" customWidth="1"/>
    <col min="8969" max="8969" width="15.42578125" style="12" customWidth="1"/>
    <col min="8970" max="8970" width="14.5703125" style="12" customWidth="1"/>
    <col min="8971" max="8972" width="0" style="12" hidden="1" customWidth="1"/>
    <col min="8973" max="8973" width="11.85546875" style="12" customWidth="1"/>
    <col min="8974" max="8974" width="15.7109375" style="12" customWidth="1"/>
    <col min="8975" max="8975" width="9.140625" style="12"/>
    <col min="8976" max="8976" width="9.85546875" style="12" customWidth="1"/>
    <col min="8977" max="8977" width="10" style="12" customWidth="1"/>
    <col min="8978" max="8978" width="9.85546875" style="12" customWidth="1"/>
    <col min="8979" max="8979" width="10" style="12" customWidth="1"/>
    <col min="8980" max="8981" width="0" style="12" hidden="1" customWidth="1"/>
    <col min="8982" max="8982" width="9.7109375" style="12" customWidth="1"/>
    <col min="8983" max="8983" width="9.42578125" style="12" customWidth="1"/>
    <col min="8984" max="8985" width="0" style="12" hidden="1" customWidth="1"/>
    <col min="8986" max="8987" width="9.42578125" style="12" customWidth="1"/>
    <col min="8988" max="8988" width="9.140625" style="12"/>
    <col min="8989" max="8990" width="0" style="12" hidden="1" customWidth="1"/>
    <col min="8991" max="9216" width="9.140625" style="12"/>
    <col min="9217" max="9217" width="30.7109375" style="12" customWidth="1"/>
    <col min="9218" max="9218" width="13.42578125" style="12" customWidth="1"/>
    <col min="9219" max="9219" width="12.140625" style="12" customWidth="1"/>
    <col min="9220" max="9220" width="17.140625" style="12" customWidth="1"/>
    <col min="9221" max="9221" width="14.140625" style="12" customWidth="1"/>
    <col min="9222" max="9222" width="13.140625" style="12" customWidth="1"/>
    <col min="9223" max="9224" width="0" style="12" hidden="1" customWidth="1"/>
    <col min="9225" max="9225" width="15.42578125" style="12" customWidth="1"/>
    <col min="9226" max="9226" width="14.5703125" style="12" customWidth="1"/>
    <col min="9227" max="9228" width="0" style="12" hidden="1" customWidth="1"/>
    <col min="9229" max="9229" width="11.85546875" style="12" customWidth="1"/>
    <col min="9230" max="9230" width="15.7109375" style="12" customWidth="1"/>
    <col min="9231" max="9231" width="9.140625" style="12"/>
    <col min="9232" max="9232" width="9.85546875" style="12" customWidth="1"/>
    <col min="9233" max="9233" width="10" style="12" customWidth="1"/>
    <col min="9234" max="9234" width="9.85546875" style="12" customWidth="1"/>
    <col min="9235" max="9235" width="10" style="12" customWidth="1"/>
    <col min="9236" max="9237" width="0" style="12" hidden="1" customWidth="1"/>
    <col min="9238" max="9238" width="9.7109375" style="12" customWidth="1"/>
    <col min="9239" max="9239" width="9.42578125" style="12" customWidth="1"/>
    <col min="9240" max="9241" width="0" style="12" hidden="1" customWidth="1"/>
    <col min="9242" max="9243" width="9.42578125" style="12" customWidth="1"/>
    <col min="9244" max="9244" width="9.140625" style="12"/>
    <col min="9245" max="9246" width="0" style="12" hidden="1" customWidth="1"/>
    <col min="9247" max="9472" width="9.140625" style="12"/>
    <col min="9473" max="9473" width="30.7109375" style="12" customWidth="1"/>
    <col min="9474" max="9474" width="13.42578125" style="12" customWidth="1"/>
    <col min="9475" max="9475" width="12.140625" style="12" customWidth="1"/>
    <col min="9476" max="9476" width="17.140625" style="12" customWidth="1"/>
    <col min="9477" max="9477" width="14.140625" style="12" customWidth="1"/>
    <col min="9478" max="9478" width="13.140625" style="12" customWidth="1"/>
    <col min="9479" max="9480" width="0" style="12" hidden="1" customWidth="1"/>
    <col min="9481" max="9481" width="15.42578125" style="12" customWidth="1"/>
    <col min="9482" max="9482" width="14.5703125" style="12" customWidth="1"/>
    <col min="9483" max="9484" width="0" style="12" hidden="1" customWidth="1"/>
    <col min="9485" max="9485" width="11.85546875" style="12" customWidth="1"/>
    <col min="9486" max="9486" width="15.7109375" style="12" customWidth="1"/>
    <col min="9487" max="9487" width="9.140625" style="12"/>
    <col min="9488" max="9488" width="9.85546875" style="12" customWidth="1"/>
    <col min="9489" max="9489" width="10" style="12" customWidth="1"/>
    <col min="9490" max="9490" width="9.85546875" style="12" customWidth="1"/>
    <col min="9491" max="9491" width="10" style="12" customWidth="1"/>
    <col min="9492" max="9493" width="0" style="12" hidden="1" customWidth="1"/>
    <col min="9494" max="9494" width="9.7109375" style="12" customWidth="1"/>
    <col min="9495" max="9495" width="9.42578125" style="12" customWidth="1"/>
    <col min="9496" max="9497" width="0" style="12" hidden="1" customWidth="1"/>
    <col min="9498" max="9499" width="9.42578125" style="12" customWidth="1"/>
    <col min="9500" max="9500" width="9.140625" style="12"/>
    <col min="9501" max="9502" width="0" style="12" hidden="1" customWidth="1"/>
    <col min="9503" max="9728" width="9.140625" style="12"/>
    <col min="9729" max="9729" width="30.7109375" style="12" customWidth="1"/>
    <col min="9730" max="9730" width="13.42578125" style="12" customWidth="1"/>
    <col min="9731" max="9731" width="12.140625" style="12" customWidth="1"/>
    <col min="9732" max="9732" width="17.140625" style="12" customWidth="1"/>
    <col min="9733" max="9733" width="14.140625" style="12" customWidth="1"/>
    <col min="9734" max="9734" width="13.140625" style="12" customWidth="1"/>
    <col min="9735" max="9736" width="0" style="12" hidden="1" customWidth="1"/>
    <col min="9737" max="9737" width="15.42578125" style="12" customWidth="1"/>
    <col min="9738" max="9738" width="14.5703125" style="12" customWidth="1"/>
    <col min="9739" max="9740" width="0" style="12" hidden="1" customWidth="1"/>
    <col min="9741" max="9741" width="11.85546875" style="12" customWidth="1"/>
    <col min="9742" max="9742" width="15.7109375" style="12" customWidth="1"/>
    <col min="9743" max="9743" width="9.140625" style="12"/>
    <col min="9744" max="9744" width="9.85546875" style="12" customWidth="1"/>
    <col min="9745" max="9745" width="10" style="12" customWidth="1"/>
    <col min="9746" max="9746" width="9.85546875" style="12" customWidth="1"/>
    <col min="9747" max="9747" width="10" style="12" customWidth="1"/>
    <col min="9748" max="9749" width="0" style="12" hidden="1" customWidth="1"/>
    <col min="9750" max="9750" width="9.7109375" style="12" customWidth="1"/>
    <col min="9751" max="9751" width="9.42578125" style="12" customWidth="1"/>
    <col min="9752" max="9753" width="0" style="12" hidden="1" customWidth="1"/>
    <col min="9754" max="9755" width="9.42578125" style="12" customWidth="1"/>
    <col min="9756" max="9756" width="9.140625" style="12"/>
    <col min="9757" max="9758" width="0" style="12" hidden="1" customWidth="1"/>
    <col min="9759" max="9984" width="9.140625" style="12"/>
    <col min="9985" max="9985" width="30.7109375" style="12" customWidth="1"/>
    <col min="9986" max="9986" width="13.42578125" style="12" customWidth="1"/>
    <col min="9987" max="9987" width="12.140625" style="12" customWidth="1"/>
    <col min="9988" max="9988" width="17.140625" style="12" customWidth="1"/>
    <col min="9989" max="9989" width="14.140625" style="12" customWidth="1"/>
    <col min="9990" max="9990" width="13.140625" style="12" customWidth="1"/>
    <col min="9991" max="9992" width="0" style="12" hidden="1" customWidth="1"/>
    <col min="9993" max="9993" width="15.42578125" style="12" customWidth="1"/>
    <col min="9994" max="9994" width="14.5703125" style="12" customWidth="1"/>
    <col min="9995" max="9996" width="0" style="12" hidden="1" customWidth="1"/>
    <col min="9997" max="9997" width="11.85546875" style="12" customWidth="1"/>
    <col min="9998" max="9998" width="15.7109375" style="12" customWidth="1"/>
    <col min="9999" max="9999" width="9.140625" style="12"/>
    <col min="10000" max="10000" width="9.85546875" style="12" customWidth="1"/>
    <col min="10001" max="10001" width="10" style="12" customWidth="1"/>
    <col min="10002" max="10002" width="9.85546875" style="12" customWidth="1"/>
    <col min="10003" max="10003" width="10" style="12" customWidth="1"/>
    <col min="10004" max="10005" width="0" style="12" hidden="1" customWidth="1"/>
    <col min="10006" max="10006" width="9.7109375" style="12" customWidth="1"/>
    <col min="10007" max="10007" width="9.42578125" style="12" customWidth="1"/>
    <col min="10008" max="10009" width="0" style="12" hidden="1" customWidth="1"/>
    <col min="10010" max="10011" width="9.42578125" style="12" customWidth="1"/>
    <col min="10012" max="10012" width="9.140625" style="12"/>
    <col min="10013" max="10014" width="0" style="12" hidden="1" customWidth="1"/>
    <col min="10015" max="10240" width="9.140625" style="12"/>
    <col min="10241" max="10241" width="30.7109375" style="12" customWidth="1"/>
    <col min="10242" max="10242" width="13.42578125" style="12" customWidth="1"/>
    <col min="10243" max="10243" width="12.140625" style="12" customWidth="1"/>
    <col min="10244" max="10244" width="17.140625" style="12" customWidth="1"/>
    <col min="10245" max="10245" width="14.140625" style="12" customWidth="1"/>
    <col min="10246" max="10246" width="13.140625" style="12" customWidth="1"/>
    <col min="10247" max="10248" width="0" style="12" hidden="1" customWidth="1"/>
    <col min="10249" max="10249" width="15.42578125" style="12" customWidth="1"/>
    <col min="10250" max="10250" width="14.5703125" style="12" customWidth="1"/>
    <col min="10251" max="10252" width="0" style="12" hidden="1" customWidth="1"/>
    <col min="10253" max="10253" width="11.85546875" style="12" customWidth="1"/>
    <col min="10254" max="10254" width="15.7109375" style="12" customWidth="1"/>
    <col min="10255" max="10255" width="9.140625" style="12"/>
    <col min="10256" max="10256" width="9.85546875" style="12" customWidth="1"/>
    <col min="10257" max="10257" width="10" style="12" customWidth="1"/>
    <col min="10258" max="10258" width="9.85546875" style="12" customWidth="1"/>
    <col min="10259" max="10259" width="10" style="12" customWidth="1"/>
    <col min="10260" max="10261" width="0" style="12" hidden="1" customWidth="1"/>
    <col min="10262" max="10262" width="9.7109375" style="12" customWidth="1"/>
    <col min="10263" max="10263" width="9.42578125" style="12" customWidth="1"/>
    <col min="10264" max="10265" width="0" style="12" hidden="1" customWidth="1"/>
    <col min="10266" max="10267" width="9.42578125" style="12" customWidth="1"/>
    <col min="10268" max="10268" width="9.140625" style="12"/>
    <col min="10269" max="10270" width="0" style="12" hidden="1" customWidth="1"/>
    <col min="10271" max="10496" width="9.140625" style="12"/>
    <col min="10497" max="10497" width="30.7109375" style="12" customWidth="1"/>
    <col min="10498" max="10498" width="13.42578125" style="12" customWidth="1"/>
    <col min="10499" max="10499" width="12.140625" style="12" customWidth="1"/>
    <col min="10500" max="10500" width="17.140625" style="12" customWidth="1"/>
    <col min="10501" max="10501" width="14.140625" style="12" customWidth="1"/>
    <col min="10502" max="10502" width="13.140625" style="12" customWidth="1"/>
    <col min="10503" max="10504" width="0" style="12" hidden="1" customWidth="1"/>
    <col min="10505" max="10505" width="15.42578125" style="12" customWidth="1"/>
    <col min="10506" max="10506" width="14.5703125" style="12" customWidth="1"/>
    <col min="10507" max="10508" width="0" style="12" hidden="1" customWidth="1"/>
    <col min="10509" max="10509" width="11.85546875" style="12" customWidth="1"/>
    <col min="10510" max="10510" width="15.7109375" style="12" customWidth="1"/>
    <col min="10511" max="10511" width="9.140625" style="12"/>
    <col min="10512" max="10512" width="9.85546875" style="12" customWidth="1"/>
    <col min="10513" max="10513" width="10" style="12" customWidth="1"/>
    <col min="10514" max="10514" width="9.85546875" style="12" customWidth="1"/>
    <col min="10515" max="10515" width="10" style="12" customWidth="1"/>
    <col min="10516" max="10517" width="0" style="12" hidden="1" customWidth="1"/>
    <col min="10518" max="10518" width="9.7109375" style="12" customWidth="1"/>
    <col min="10519" max="10519" width="9.42578125" style="12" customWidth="1"/>
    <col min="10520" max="10521" width="0" style="12" hidden="1" customWidth="1"/>
    <col min="10522" max="10523" width="9.42578125" style="12" customWidth="1"/>
    <col min="10524" max="10524" width="9.140625" style="12"/>
    <col min="10525" max="10526" width="0" style="12" hidden="1" customWidth="1"/>
    <col min="10527" max="10752" width="9.140625" style="12"/>
    <col min="10753" max="10753" width="30.7109375" style="12" customWidth="1"/>
    <col min="10754" max="10754" width="13.42578125" style="12" customWidth="1"/>
    <col min="10755" max="10755" width="12.140625" style="12" customWidth="1"/>
    <col min="10756" max="10756" width="17.140625" style="12" customWidth="1"/>
    <col min="10757" max="10757" width="14.140625" style="12" customWidth="1"/>
    <col min="10758" max="10758" width="13.140625" style="12" customWidth="1"/>
    <col min="10759" max="10760" width="0" style="12" hidden="1" customWidth="1"/>
    <col min="10761" max="10761" width="15.42578125" style="12" customWidth="1"/>
    <col min="10762" max="10762" width="14.5703125" style="12" customWidth="1"/>
    <col min="10763" max="10764" width="0" style="12" hidden="1" customWidth="1"/>
    <col min="10765" max="10765" width="11.85546875" style="12" customWidth="1"/>
    <col min="10766" max="10766" width="15.7109375" style="12" customWidth="1"/>
    <col min="10767" max="10767" width="9.140625" style="12"/>
    <col min="10768" max="10768" width="9.85546875" style="12" customWidth="1"/>
    <col min="10769" max="10769" width="10" style="12" customWidth="1"/>
    <col min="10770" max="10770" width="9.85546875" style="12" customWidth="1"/>
    <col min="10771" max="10771" width="10" style="12" customWidth="1"/>
    <col min="10772" max="10773" width="0" style="12" hidden="1" customWidth="1"/>
    <col min="10774" max="10774" width="9.7109375" style="12" customWidth="1"/>
    <col min="10775" max="10775" width="9.42578125" style="12" customWidth="1"/>
    <col min="10776" max="10777" width="0" style="12" hidden="1" customWidth="1"/>
    <col min="10778" max="10779" width="9.42578125" style="12" customWidth="1"/>
    <col min="10780" max="10780" width="9.140625" style="12"/>
    <col min="10781" max="10782" width="0" style="12" hidden="1" customWidth="1"/>
    <col min="10783" max="11008" width="9.140625" style="12"/>
    <col min="11009" max="11009" width="30.7109375" style="12" customWidth="1"/>
    <col min="11010" max="11010" width="13.42578125" style="12" customWidth="1"/>
    <col min="11011" max="11011" width="12.140625" style="12" customWidth="1"/>
    <col min="11012" max="11012" width="17.140625" style="12" customWidth="1"/>
    <col min="11013" max="11013" width="14.140625" style="12" customWidth="1"/>
    <col min="11014" max="11014" width="13.140625" style="12" customWidth="1"/>
    <col min="11015" max="11016" width="0" style="12" hidden="1" customWidth="1"/>
    <col min="11017" max="11017" width="15.42578125" style="12" customWidth="1"/>
    <col min="11018" max="11018" width="14.5703125" style="12" customWidth="1"/>
    <col min="11019" max="11020" width="0" style="12" hidden="1" customWidth="1"/>
    <col min="11021" max="11021" width="11.85546875" style="12" customWidth="1"/>
    <col min="11022" max="11022" width="15.7109375" style="12" customWidth="1"/>
    <col min="11023" max="11023" width="9.140625" style="12"/>
    <col min="11024" max="11024" width="9.85546875" style="12" customWidth="1"/>
    <col min="11025" max="11025" width="10" style="12" customWidth="1"/>
    <col min="11026" max="11026" width="9.85546875" style="12" customWidth="1"/>
    <col min="11027" max="11027" width="10" style="12" customWidth="1"/>
    <col min="11028" max="11029" width="0" style="12" hidden="1" customWidth="1"/>
    <col min="11030" max="11030" width="9.7109375" style="12" customWidth="1"/>
    <col min="11031" max="11031" width="9.42578125" style="12" customWidth="1"/>
    <col min="11032" max="11033" width="0" style="12" hidden="1" customWidth="1"/>
    <col min="11034" max="11035" width="9.42578125" style="12" customWidth="1"/>
    <col min="11036" max="11036" width="9.140625" style="12"/>
    <col min="11037" max="11038" width="0" style="12" hidden="1" customWidth="1"/>
    <col min="11039" max="11264" width="9.140625" style="12"/>
    <col min="11265" max="11265" width="30.7109375" style="12" customWidth="1"/>
    <col min="11266" max="11266" width="13.42578125" style="12" customWidth="1"/>
    <col min="11267" max="11267" width="12.140625" style="12" customWidth="1"/>
    <col min="11268" max="11268" width="17.140625" style="12" customWidth="1"/>
    <col min="11269" max="11269" width="14.140625" style="12" customWidth="1"/>
    <col min="11270" max="11270" width="13.140625" style="12" customWidth="1"/>
    <col min="11271" max="11272" width="0" style="12" hidden="1" customWidth="1"/>
    <col min="11273" max="11273" width="15.42578125" style="12" customWidth="1"/>
    <col min="11274" max="11274" width="14.5703125" style="12" customWidth="1"/>
    <col min="11275" max="11276" width="0" style="12" hidden="1" customWidth="1"/>
    <col min="11277" max="11277" width="11.85546875" style="12" customWidth="1"/>
    <col min="11278" max="11278" width="15.7109375" style="12" customWidth="1"/>
    <col min="11279" max="11279" width="9.140625" style="12"/>
    <col min="11280" max="11280" width="9.85546875" style="12" customWidth="1"/>
    <col min="11281" max="11281" width="10" style="12" customWidth="1"/>
    <col min="11282" max="11282" width="9.85546875" style="12" customWidth="1"/>
    <col min="11283" max="11283" width="10" style="12" customWidth="1"/>
    <col min="11284" max="11285" width="0" style="12" hidden="1" customWidth="1"/>
    <col min="11286" max="11286" width="9.7109375" style="12" customWidth="1"/>
    <col min="11287" max="11287" width="9.42578125" style="12" customWidth="1"/>
    <col min="11288" max="11289" width="0" style="12" hidden="1" customWidth="1"/>
    <col min="11290" max="11291" width="9.42578125" style="12" customWidth="1"/>
    <col min="11292" max="11292" width="9.140625" style="12"/>
    <col min="11293" max="11294" width="0" style="12" hidden="1" customWidth="1"/>
    <col min="11295" max="11520" width="9.140625" style="12"/>
    <col min="11521" max="11521" width="30.7109375" style="12" customWidth="1"/>
    <col min="11522" max="11522" width="13.42578125" style="12" customWidth="1"/>
    <col min="11523" max="11523" width="12.140625" style="12" customWidth="1"/>
    <col min="11524" max="11524" width="17.140625" style="12" customWidth="1"/>
    <col min="11525" max="11525" width="14.140625" style="12" customWidth="1"/>
    <col min="11526" max="11526" width="13.140625" style="12" customWidth="1"/>
    <col min="11527" max="11528" width="0" style="12" hidden="1" customWidth="1"/>
    <col min="11529" max="11529" width="15.42578125" style="12" customWidth="1"/>
    <col min="11530" max="11530" width="14.5703125" style="12" customWidth="1"/>
    <col min="11531" max="11532" width="0" style="12" hidden="1" customWidth="1"/>
    <col min="11533" max="11533" width="11.85546875" style="12" customWidth="1"/>
    <col min="11534" max="11534" width="15.7109375" style="12" customWidth="1"/>
    <col min="11535" max="11535" width="9.140625" style="12"/>
    <col min="11536" max="11536" width="9.85546875" style="12" customWidth="1"/>
    <col min="11537" max="11537" width="10" style="12" customWidth="1"/>
    <col min="11538" max="11538" width="9.85546875" style="12" customWidth="1"/>
    <col min="11539" max="11539" width="10" style="12" customWidth="1"/>
    <col min="11540" max="11541" width="0" style="12" hidden="1" customWidth="1"/>
    <col min="11542" max="11542" width="9.7109375" style="12" customWidth="1"/>
    <col min="11543" max="11543" width="9.42578125" style="12" customWidth="1"/>
    <col min="11544" max="11545" width="0" style="12" hidden="1" customWidth="1"/>
    <col min="11546" max="11547" width="9.42578125" style="12" customWidth="1"/>
    <col min="11548" max="11548" width="9.140625" style="12"/>
    <col min="11549" max="11550" width="0" style="12" hidden="1" customWidth="1"/>
    <col min="11551" max="11776" width="9.140625" style="12"/>
    <col min="11777" max="11777" width="30.7109375" style="12" customWidth="1"/>
    <col min="11778" max="11778" width="13.42578125" style="12" customWidth="1"/>
    <col min="11779" max="11779" width="12.140625" style="12" customWidth="1"/>
    <col min="11780" max="11780" width="17.140625" style="12" customWidth="1"/>
    <col min="11781" max="11781" width="14.140625" style="12" customWidth="1"/>
    <col min="11782" max="11782" width="13.140625" style="12" customWidth="1"/>
    <col min="11783" max="11784" width="0" style="12" hidden="1" customWidth="1"/>
    <col min="11785" max="11785" width="15.42578125" style="12" customWidth="1"/>
    <col min="11786" max="11786" width="14.5703125" style="12" customWidth="1"/>
    <col min="11787" max="11788" width="0" style="12" hidden="1" customWidth="1"/>
    <col min="11789" max="11789" width="11.85546875" style="12" customWidth="1"/>
    <col min="11790" max="11790" width="15.7109375" style="12" customWidth="1"/>
    <col min="11791" max="11791" width="9.140625" style="12"/>
    <col min="11792" max="11792" width="9.85546875" style="12" customWidth="1"/>
    <col min="11793" max="11793" width="10" style="12" customWidth="1"/>
    <col min="11794" max="11794" width="9.85546875" style="12" customWidth="1"/>
    <col min="11795" max="11795" width="10" style="12" customWidth="1"/>
    <col min="11796" max="11797" width="0" style="12" hidden="1" customWidth="1"/>
    <col min="11798" max="11798" width="9.7109375" style="12" customWidth="1"/>
    <col min="11799" max="11799" width="9.42578125" style="12" customWidth="1"/>
    <col min="11800" max="11801" width="0" style="12" hidden="1" customWidth="1"/>
    <col min="11802" max="11803" width="9.42578125" style="12" customWidth="1"/>
    <col min="11804" max="11804" width="9.140625" style="12"/>
    <col min="11805" max="11806" width="0" style="12" hidden="1" customWidth="1"/>
    <col min="11807" max="12032" width="9.140625" style="12"/>
    <col min="12033" max="12033" width="30.7109375" style="12" customWidth="1"/>
    <col min="12034" max="12034" width="13.42578125" style="12" customWidth="1"/>
    <col min="12035" max="12035" width="12.140625" style="12" customWidth="1"/>
    <col min="12036" max="12036" width="17.140625" style="12" customWidth="1"/>
    <col min="12037" max="12037" width="14.140625" style="12" customWidth="1"/>
    <col min="12038" max="12038" width="13.140625" style="12" customWidth="1"/>
    <col min="12039" max="12040" width="0" style="12" hidden="1" customWidth="1"/>
    <col min="12041" max="12041" width="15.42578125" style="12" customWidth="1"/>
    <col min="12042" max="12042" width="14.5703125" style="12" customWidth="1"/>
    <col min="12043" max="12044" width="0" style="12" hidden="1" customWidth="1"/>
    <col min="12045" max="12045" width="11.85546875" style="12" customWidth="1"/>
    <col min="12046" max="12046" width="15.7109375" style="12" customWidth="1"/>
    <col min="12047" max="12047" width="9.140625" style="12"/>
    <col min="12048" max="12048" width="9.85546875" style="12" customWidth="1"/>
    <col min="12049" max="12049" width="10" style="12" customWidth="1"/>
    <col min="12050" max="12050" width="9.85546875" style="12" customWidth="1"/>
    <col min="12051" max="12051" width="10" style="12" customWidth="1"/>
    <col min="12052" max="12053" width="0" style="12" hidden="1" customWidth="1"/>
    <col min="12054" max="12054" width="9.7109375" style="12" customWidth="1"/>
    <col min="12055" max="12055" width="9.42578125" style="12" customWidth="1"/>
    <col min="12056" max="12057" width="0" style="12" hidden="1" customWidth="1"/>
    <col min="12058" max="12059" width="9.42578125" style="12" customWidth="1"/>
    <col min="12060" max="12060" width="9.140625" style="12"/>
    <col min="12061" max="12062" width="0" style="12" hidden="1" customWidth="1"/>
    <col min="12063" max="12288" width="9.140625" style="12"/>
    <col min="12289" max="12289" width="30.7109375" style="12" customWidth="1"/>
    <col min="12290" max="12290" width="13.42578125" style="12" customWidth="1"/>
    <col min="12291" max="12291" width="12.140625" style="12" customWidth="1"/>
    <col min="12292" max="12292" width="17.140625" style="12" customWidth="1"/>
    <col min="12293" max="12293" width="14.140625" style="12" customWidth="1"/>
    <col min="12294" max="12294" width="13.140625" style="12" customWidth="1"/>
    <col min="12295" max="12296" width="0" style="12" hidden="1" customWidth="1"/>
    <col min="12297" max="12297" width="15.42578125" style="12" customWidth="1"/>
    <col min="12298" max="12298" width="14.5703125" style="12" customWidth="1"/>
    <col min="12299" max="12300" width="0" style="12" hidden="1" customWidth="1"/>
    <col min="12301" max="12301" width="11.85546875" style="12" customWidth="1"/>
    <col min="12302" max="12302" width="15.7109375" style="12" customWidth="1"/>
    <col min="12303" max="12303" width="9.140625" style="12"/>
    <col min="12304" max="12304" width="9.85546875" style="12" customWidth="1"/>
    <col min="12305" max="12305" width="10" style="12" customWidth="1"/>
    <col min="12306" max="12306" width="9.85546875" style="12" customWidth="1"/>
    <col min="12307" max="12307" width="10" style="12" customWidth="1"/>
    <col min="12308" max="12309" width="0" style="12" hidden="1" customWidth="1"/>
    <col min="12310" max="12310" width="9.7109375" style="12" customWidth="1"/>
    <col min="12311" max="12311" width="9.42578125" style="12" customWidth="1"/>
    <col min="12312" max="12313" width="0" style="12" hidden="1" customWidth="1"/>
    <col min="12314" max="12315" width="9.42578125" style="12" customWidth="1"/>
    <col min="12316" max="12316" width="9.140625" style="12"/>
    <col min="12317" max="12318" width="0" style="12" hidden="1" customWidth="1"/>
    <col min="12319" max="12544" width="9.140625" style="12"/>
    <col min="12545" max="12545" width="30.7109375" style="12" customWidth="1"/>
    <col min="12546" max="12546" width="13.42578125" style="12" customWidth="1"/>
    <col min="12547" max="12547" width="12.140625" style="12" customWidth="1"/>
    <col min="12548" max="12548" width="17.140625" style="12" customWidth="1"/>
    <col min="12549" max="12549" width="14.140625" style="12" customWidth="1"/>
    <col min="12550" max="12550" width="13.140625" style="12" customWidth="1"/>
    <col min="12551" max="12552" width="0" style="12" hidden="1" customWidth="1"/>
    <col min="12553" max="12553" width="15.42578125" style="12" customWidth="1"/>
    <col min="12554" max="12554" width="14.5703125" style="12" customWidth="1"/>
    <col min="12555" max="12556" width="0" style="12" hidden="1" customWidth="1"/>
    <col min="12557" max="12557" width="11.85546875" style="12" customWidth="1"/>
    <col min="12558" max="12558" width="15.7109375" style="12" customWidth="1"/>
    <col min="12559" max="12559" width="9.140625" style="12"/>
    <col min="12560" max="12560" width="9.85546875" style="12" customWidth="1"/>
    <col min="12561" max="12561" width="10" style="12" customWidth="1"/>
    <col min="12562" max="12562" width="9.85546875" style="12" customWidth="1"/>
    <col min="12563" max="12563" width="10" style="12" customWidth="1"/>
    <col min="12564" max="12565" width="0" style="12" hidden="1" customWidth="1"/>
    <col min="12566" max="12566" width="9.7109375" style="12" customWidth="1"/>
    <col min="12567" max="12567" width="9.42578125" style="12" customWidth="1"/>
    <col min="12568" max="12569" width="0" style="12" hidden="1" customWidth="1"/>
    <col min="12570" max="12571" width="9.42578125" style="12" customWidth="1"/>
    <col min="12572" max="12572" width="9.140625" style="12"/>
    <col min="12573" max="12574" width="0" style="12" hidden="1" customWidth="1"/>
    <col min="12575" max="12800" width="9.140625" style="12"/>
    <col min="12801" max="12801" width="30.7109375" style="12" customWidth="1"/>
    <col min="12802" max="12802" width="13.42578125" style="12" customWidth="1"/>
    <col min="12803" max="12803" width="12.140625" style="12" customWidth="1"/>
    <col min="12804" max="12804" width="17.140625" style="12" customWidth="1"/>
    <col min="12805" max="12805" width="14.140625" style="12" customWidth="1"/>
    <col min="12806" max="12806" width="13.140625" style="12" customWidth="1"/>
    <col min="12807" max="12808" width="0" style="12" hidden="1" customWidth="1"/>
    <col min="12809" max="12809" width="15.42578125" style="12" customWidth="1"/>
    <col min="12810" max="12810" width="14.5703125" style="12" customWidth="1"/>
    <col min="12811" max="12812" width="0" style="12" hidden="1" customWidth="1"/>
    <col min="12813" max="12813" width="11.85546875" style="12" customWidth="1"/>
    <col min="12814" max="12814" width="15.7109375" style="12" customWidth="1"/>
    <col min="12815" max="12815" width="9.140625" style="12"/>
    <col min="12816" max="12816" width="9.85546875" style="12" customWidth="1"/>
    <col min="12817" max="12817" width="10" style="12" customWidth="1"/>
    <col min="12818" max="12818" width="9.85546875" style="12" customWidth="1"/>
    <col min="12819" max="12819" width="10" style="12" customWidth="1"/>
    <col min="12820" max="12821" width="0" style="12" hidden="1" customWidth="1"/>
    <col min="12822" max="12822" width="9.7109375" style="12" customWidth="1"/>
    <col min="12823" max="12823" width="9.42578125" style="12" customWidth="1"/>
    <col min="12824" max="12825" width="0" style="12" hidden="1" customWidth="1"/>
    <col min="12826" max="12827" width="9.42578125" style="12" customWidth="1"/>
    <col min="12828" max="12828" width="9.140625" style="12"/>
    <col min="12829" max="12830" width="0" style="12" hidden="1" customWidth="1"/>
    <col min="12831" max="13056" width="9.140625" style="12"/>
    <col min="13057" max="13057" width="30.7109375" style="12" customWidth="1"/>
    <col min="13058" max="13058" width="13.42578125" style="12" customWidth="1"/>
    <col min="13059" max="13059" width="12.140625" style="12" customWidth="1"/>
    <col min="13060" max="13060" width="17.140625" style="12" customWidth="1"/>
    <col min="13061" max="13061" width="14.140625" style="12" customWidth="1"/>
    <col min="13062" max="13062" width="13.140625" style="12" customWidth="1"/>
    <col min="13063" max="13064" width="0" style="12" hidden="1" customWidth="1"/>
    <col min="13065" max="13065" width="15.42578125" style="12" customWidth="1"/>
    <col min="13066" max="13066" width="14.5703125" style="12" customWidth="1"/>
    <col min="13067" max="13068" width="0" style="12" hidden="1" customWidth="1"/>
    <col min="13069" max="13069" width="11.85546875" style="12" customWidth="1"/>
    <col min="13070" max="13070" width="15.7109375" style="12" customWidth="1"/>
    <col min="13071" max="13071" width="9.140625" style="12"/>
    <col min="13072" max="13072" width="9.85546875" style="12" customWidth="1"/>
    <col min="13073" max="13073" width="10" style="12" customWidth="1"/>
    <col min="13074" max="13074" width="9.85546875" style="12" customWidth="1"/>
    <col min="13075" max="13075" width="10" style="12" customWidth="1"/>
    <col min="13076" max="13077" width="0" style="12" hidden="1" customWidth="1"/>
    <col min="13078" max="13078" width="9.7109375" style="12" customWidth="1"/>
    <col min="13079" max="13079" width="9.42578125" style="12" customWidth="1"/>
    <col min="13080" max="13081" width="0" style="12" hidden="1" customWidth="1"/>
    <col min="13082" max="13083" width="9.42578125" style="12" customWidth="1"/>
    <col min="13084" max="13084" width="9.140625" style="12"/>
    <col min="13085" max="13086" width="0" style="12" hidden="1" customWidth="1"/>
    <col min="13087" max="13312" width="9.140625" style="12"/>
    <col min="13313" max="13313" width="30.7109375" style="12" customWidth="1"/>
    <col min="13314" max="13314" width="13.42578125" style="12" customWidth="1"/>
    <col min="13315" max="13315" width="12.140625" style="12" customWidth="1"/>
    <col min="13316" max="13316" width="17.140625" style="12" customWidth="1"/>
    <col min="13317" max="13317" width="14.140625" style="12" customWidth="1"/>
    <col min="13318" max="13318" width="13.140625" style="12" customWidth="1"/>
    <col min="13319" max="13320" width="0" style="12" hidden="1" customWidth="1"/>
    <col min="13321" max="13321" width="15.42578125" style="12" customWidth="1"/>
    <col min="13322" max="13322" width="14.5703125" style="12" customWidth="1"/>
    <col min="13323" max="13324" width="0" style="12" hidden="1" customWidth="1"/>
    <col min="13325" max="13325" width="11.85546875" style="12" customWidth="1"/>
    <col min="13326" max="13326" width="15.7109375" style="12" customWidth="1"/>
    <col min="13327" max="13327" width="9.140625" style="12"/>
    <col min="13328" max="13328" width="9.85546875" style="12" customWidth="1"/>
    <col min="13329" max="13329" width="10" style="12" customWidth="1"/>
    <col min="13330" max="13330" width="9.85546875" style="12" customWidth="1"/>
    <col min="13331" max="13331" width="10" style="12" customWidth="1"/>
    <col min="13332" max="13333" width="0" style="12" hidden="1" customWidth="1"/>
    <col min="13334" max="13334" width="9.7109375" style="12" customWidth="1"/>
    <col min="13335" max="13335" width="9.42578125" style="12" customWidth="1"/>
    <col min="13336" max="13337" width="0" style="12" hidden="1" customWidth="1"/>
    <col min="13338" max="13339" width="9.42578125" style="12" customWidth="1"/>
    <col min="13340" max="13340" width="9.140625" style="12"/>
    <col min="13341" max="13342" width="0" style="12" hidden="1" customWidth="1"/>
    <col min="13343" max="13568" width="9.140625" style="12"/>
    <col min="13569" max="13569" width="30.7109375" style="12" customWidth="1"/>
    <col min="13570" max="13570" width="13.42578125" style="12" customWidth="1"/>
    <col min="13571" max="13571" width="12.140625" style="12" customWidth="1"/>
    <col min="13572" max="13572" width="17.140625" style="12" customWidth="1"/>
    <col min="13573" max="13573" width="14.140625" style="12" customWidth="1"/>
    <col min="13574" max="13574" width="13.140625" style="12" customWidth="1"/>
    <col min="13575" max="13576" width="0" style="12" hidden="1" customWidth="1"/>
    <col min="13577" max="13577" width="15.42578125" style="12" customWidth="1"/>
    <col min="13578" max="13578" width="14.5703125" style="12" customWidth="1"/>
    <col min="13579" max="13580" width="0" style="12" hidden="1" customWidth="1"/>
    <col min="13581" max="13581" width="11.85546875" style="12" customWidth="1"/>
    <col min="13582" max="13582" width="15.7109375" style="12" customWidth="1"/>
    <col min="13583" max="13583" width="9.140625" style="12"/>
    <col min="13584" max="13584" width="9.85546875" style="12" customWidth="1"/>
    <col min="13585" max="13585" width="10" style="12" customWidth="1"/>
    <col min="13586" max="13586" width="9.85546875" style="12" customWidth="1"/>
    <col min="13587" max="13587" width="10" style="12" customWidth="1"/>
    <col min="13588" max="13589" width="0" style="12" hidden="1" customWidth="1"/>
    <col min="13590" max="13590" width="9.7109375" style="12" customWidth="1"/>
    <col min="13591" max="13591" width="9.42578125" style="12" customWidth="1"/>
    <col min="13592" max="13593" width="0" style="12" hidden="1" customWidth="1"/>
    <col min="13594" max="13595" width="9.42578125" style="12" customWidth="1"/>
    <col min="13596" max="13596" width="9.140625" style="12"/>
    <col min="13597" max="13598" width="0" style="12" hidden="1" customWidth="1"/>
    <col min="13599" max="13824" width="9.140625" style="12"/>
    <col min="13825" max="13825" width="30.7109375" style="12" customWidth="1"/>
    <col min="13826" max="13826" width="13.42578125" style="12" customWidth="1"/>
    <col min="13827" max="13827" width="12.140625" style="12" customWidth="1"/>
    <col min="13828" max="13828" width="17.140625" style="12" customWidth="1"/>
    <col min="13829" max="13829" width="14.140625" style="12" customWidth="1"/>
    <col min="13830" max="13830" width="13.140625" style="12" customWidth="1"/>
    <col min="13831" max="13832" width="0" style="12" hidden="1" customWidth="1"/>
    <col min="13833" max="13833" width="15.42578125" style="12" customWidth="1"/>
    <col min="13834" max="13834" width="14.5703125" style="12" customWidth="1"/>
    <col min="13835" max="13836" width="0" style="12" hidden="1" customWidth="1"/>
    <col min="13837" max="13837" width="11.85546875" style="12" customWidth="1"/>
    <col min="13838" max="13838" width="15.7109375" style="12" customWidth="1"/>
    <col min="13839" max="13839" width="9.140625" style="12"/>
    <col min="13840" max="13840" width="9.85546875" style="12" customWidth="1"/>
    <col min="13841" max="13841" width="10" style="12" customWidth="1"/>
    <col min="13842" max="13842" width="9.85546875" style="12" customWidth="1"/>
    <col min="13843" max="13843" width="10" style="12" customWidth="1"/>
    <col min="13844" max="13845" width="0" style="12" hidden="1" customWidth="1"/>
    <col min="13846" max="13846" width="9.7109375" style="12" customWidth="1"/>
    <col min="13847" max="13847" width="9.42578125" style="12" customWidth="1"/>
    <col min="13848" max="13849" width="0" style="12" hidden="1" customWidth="1"/>
    <col min="13850" max="13851" width="9.42578125" style="12" customWidth="1"/>
    <col min="13852" max="13852" width="9.140625" style="12"/>
    <col min="13853" max="13854" width="0" style="12" hidden="1" customWidth="1"/>
    <col min="13855" max="14080" width="9.140625" style="12"/>
    <col min="14081" max="14081" width="30.7109375" style="12" customWidth="1"/>
    <col min="14082" max="14082" width="13.42578125" style="12" customWidth="1"/>
    <col min="14083" max="14083" width="12.140625" style="12" customWidth="1"/>
    <col min="14084" max="14084" width="17.140625" style="12" customWidth="1"/>
    <col min="14085" max="14085" width="14.140625" style="12" customWidth="1"/>
    <col min="14086" max="14086" width="13.140625" style="12" customWidth="1"/>
    <col min="14087" max="14088" width="0" style="12" hidden="1" customWidth="1"/>
    <col min="14089" max="14089" width="15.42578125" style="12" customWidth="1"/>
    <col min="14090" max="14090" width="14.5703125" style="12" customWidth="1"/>
    <col min="14091" max="14092" width="0" style="12" hidden="1" customWidth="1"/>
    <col min="14093" max="14093" width="11.85546875" style="12" customWidth="1"/>
    <col min="14094" max="14094" width="15.7109375" style="12" customWidth="1"/>
    <col min="14095" max="14095" width="9.140625" style="12"/>
    <col min="14096" max="14096" width="9.85546875" style="12" customWidth="1"/>
    <col min="14097" max="14097" width="10" style="12" customWidth="1"/>
    <col min="14098" max="14098" width="9.85546875" style="12" customWidth="1"/>
    <col min="14099" max="14099" width="10" style="12" customWidth="1"/>
    <col min="14100" max="14101" width="0" style="12" hidden="1" customWidth="1"/>
    <col min="14102" max="14102" width="9.7109375" style="12" customWidth="1"/>
    <col min="14103" max="14103" width="9.42578125" style="12" customWidth="1"/>
    <col min="14104" max="14105" width="0" style="12" hidden="1" customWidth="1"/>
    <col min="14106" max="14107" width="9.42578125" style="12" customWidth="1"/>
    <col min="14108" max="14108" width="9.140625" style="12"/>
    <col min="14109" max="14110" width="0" style="12" hidden="1" customWidth="1"/>
    <col min="14111" max="14336" width="9.140625" style="12"/>
    <col min="14337" max="14337" width="30.7109375" style="12" customWidth="1"/>
    <col min="14338" max="14338" width="13.42578125" style="12" customWidth="1"/>
    <col min="14339" max="14339" width="12.140625" style="12" customWidth="1"/>
    <col min="14340" max="14340" width="17.140625" style="12" customWidth="1"/>
    <col min="14341" max="14341" width="14.140625" style="12" customWidth="1"/>
    <col min="14342" max="14342" width="13.140625" style="12" customWidth="1"/>
    <col min="14343" max="14344" width="0" style="12" hidden="1" customWidth="1"/>
    <col min="14345" max="14345" width="15.42578125" style="12" customWidth="1"/>
    <col min="14346" max="14346" width="14.5703125" style="12" customWidth="1"/>
    <col min="14347" max="14348" width="0" style="12" hidden="1" customWidth="1"/>
    <col min="14349" max="14349" width="11.85546875" style="12" customWidth="1"/>
    <col min="14350" max="14350" width="15.7109375" style="12" customWidth="1"/>
    <col min="14351" max="14351" width="9.140625" style="12"/>
    <col min="14352" max="14352" width="9.85546875" style="12" customWidth="1"/>
    <col min="14353" max="14353" width="10" style="12" customWidth="1"/>
    <col min="14354" max="14354" width="9.85546875" style="12" customWidth="1"/>
    <col min="14355" max="14355" width="10" style="12" customWidth="1"/>
    <col min="14356" max="14357" width="0" style="12" hidden="1" customWidth="1"/>
    <col min="14358" max="14358" width="9.7109375" style="12" customWidth="1"/>
    <col min="14359" max="14359" width="9.42578125" style="12" customWidth="1"/>
    <col min="14360" max="14361" width="0" style="12" hidden="1" customWidth="1"/>
    <col min="14362" max="14363" width="9.42578125" style="12" customWidth="1"/>
    <col min="14364" max="14364" width="9.140625" style="12"/>
    <col min="14365" max="14366" width="0" style="12" hidden="1" customWidth="1"/>
    <col min="14367" max="14592" width="9.140625" style="12"/>
    <col min="14593" max="14593" width="30.7109375" style="12" customWidth="1"/>
    <col min="14594" max="14594" width="13.42578125" style="12" customWidth="1"/>
    <col min="14595" max="14595" width="12.140625" style="12" customWidth="1"/>
    <col min="14596" max="14596" width="17.140625" style="12" customWidth="1"/>
    <col min="14597" max="14597" width="14.140625" style="12" customWidth="1"/>
    <col min="14598" max="14598" width="13.140625" style="12" customWidth="1"/>
    <col min="14599" max="14600" width="0" style="12" hidden="1" customWidth="1"/>
    <col min="14601" max="14601" width="15.42578125" style="12" customWidth="1"/>
    <col min="14602" max="14602" width="14.5703125" style="12" customWidth="1"/>
    <col min="14603" max="14604" width="0" style="12" hidden="1" customWidth="1"/>
    <col min="14605" max="14605" width="11.85546875" style="12" customWidth="1"/>
    <col min="14606" max="14606" width="15.7109375" style="12" customWidth="1"/>
    <col min="14607" max="14607" width="9.140625" style="12"/>
    <col min="14608" max="14608" width="9.85546875" style="12" customWidth="1"/>
    <col min="14609" max="14609" width="10" style="12" customWidth="1"/>
    <col min="14610" max="14610" width="9.85546875" style="12" customWidth="1"/>
    <col min="14611" max="14611" width="10" style="12" customWidth="1"/>
    <col min="14612" max="14613" width="0" style="12" hidden="1" customWidth="1"/>
    <col min="14614" max="14614" width="9.7109375" style="12" customWidth="1"/>
    <col min="14615" max="14615" width="9.42578125" style="12" customWidth="1"/>
    <col min="14616" max="14617" width="0" style="12" hidden="1" customWidth="1"/>
    <col min="14618" max="14619" width="9.42578125" style="12" customWidth="1"/>
    <col min="14620" max="14620" width="9.140625" style="12"/>
    <col min="14621" max="14622" width="0" style="12" hidden="1" customWidth="1"/>
    <col min="14623" max="14848" width="9.140625" style="12"/>
    <col min="14849" max="14849" width="30.7109375" style="12" customWidth="1"/>
    <col min="14850" max="14850" width="13.42578125" style="12" customWidth="1"/>
    <col min="14851" max="14851" width="12.140625" style="12" customWidth="1"/>
    <col min="14852" max="14852" width="17.140625" style="12" customWidth="1"/>
    <col min="14853" max="14853" width="14.140625" style="12" customWidth="1"/>
    <col min="14854" max="14854" width="13.140625" style="12" customWidth="1"/>
    <col min="14855" max="14856" width="0" style="12" hidden="1" customWidth="1"/>
    <col min="14857" max="14857" width="15.42578125" style="12" customWidth="1"/>
    <col min="14858" max="14858" width="14.5703125" style="12" customWidth="1"/>
    <col min="14859" max="14860" width="0" style="12" hidden="1" customWidth="1"/>
    <col min="14861" max="14861" width="11.85546875" style="12" customWidth="1"/>
    <col min="14862" max="14862" width="15.7109375" style="12" customWidth="1"/>
    <col min="14863" max="14863" width="9.140625" style="12"/>
    <col min="14864" max="14864" width="9.85546875" style="12" customWidth="1"/>
    <col min="14865" max="14865" width="10" style="12" customWidth="1"/>
    <col min="14866" max="14866" width="9.85546875" style="12" customWidth="1"/>
    <col min="14867" max="14867" width="10" style="12" customWidth="1"/>
    <col min="14868" max="14869" width="0" style="12" hidden="1" customWidth="1"/>
    <col min="14870" max="14870" width="9.7109375" style="12" customWidth="1"/>
    <col min="14871" max="14871" width="9.42578125" style="12" customWidth="1"/>
    <col min="14872" max="14873" width="0" style="12" hidden="1" customWidth="1"/>
    <col min="14874" max="14875" width="9.42578125" style="12" customWidth="1"/>
    <col min="14876" max="14876" width="9.140625" style="12"/>
    <col min="14877" max="14878" width="0" style="12" hidden="1" customWidth="1"/>
    <col min="14879" max="15104" width="9.140625" style="12"/>
    <col min="15105" max="15105" width="30.7109375" style="12" customWidth="1"/>
    <col min="15106" max="15106" width="13.42578125" style="12" customWidth="1"/>
    <col min="15107" max="15107" width="12.140625" style="12" customWidth="1"/>
    <col min="15108" max="15108" width="17.140625" style="12" customWidth="1"/>
    <col min="15109" max="15109" width="14.140625" style="12" customWidth="1"/>
    <col min="15110" max="15110" width="13.140625" style="12" customWidth="1"/>
    <col min="15111" max="15112" width="0" style="12" hidden="1" customWidth="1"/>
    <col min="15113" max="15113" width="15.42578125" style="12" customWidth="1"/>
    <col min="15114" max="15114" width="14.5703125" style="12" customWidth="1"/>
    <col min="15115" max="15116" width="0" style="12" hidden="1" customWidth="1"/>
    <col min="15117" max="15117" width="11.85546875" style="12" customWidth="1"/>
    <col min="15118" max="15118" width="15.7109375" style="12" customWidth="1"/>
    <col min="15119" max="15119" width="9.140625" style="12"/>
    <col min="15120" max="15120" width="9.85546875" style="12" customWidth="1"/>
    <col min="15121" max="15121" width="10" style="12" customWidth="1"/>
    <col min="15122" max="15122" width="9.85546875" style="12" customWidth="1"/>
    <col min="15123" max="15123" width="10" style="12" customWidth="1"/>
    <col min="15124" max="15125" width="0" style="12" hidden="1" customWidth="1"/>
    <col min="15126" max="15126" width="9.7109375" style="12" customWidth="1"/>
    <col min="15127" max="15127" width="9.42578125" style="12" customWidth="1"/>
    <col min="15128" max="15129" width="0" style="12" hidden="1" customWidth="1"/>
    <col min="15130" max="15131" width="9.42578125" style="12" customWidth="1"/>
    <col min="15132" max="15132" width="9.140625" style="12"/>
    <col min="15133" max="15134" width="0" style="12" hidden="1" customWidth="1"/>
    <col min="15135" max="15360" width="9.140625" style="12"/>
    <col min="15361" max="15361" width="30.7109375" style="12" customWidth="1"/>
    <col min="15362" max="15362" width="13.42578125" style="12" customWidth="1"/>
    <col min="15363" max="15363" width="12.140625" style="12" customWidth="1"/>
    <col min="15364" max="15364" width="17.140625" style="12" customWidth="1"/>
    <col min="15365" max="15365" width="14.140625" style="12" customWidth="1"/>
    <col min="15366" max="15366" width="13.140625" style="12" customWidth="1"/>
    <col min="15367" max="15368" width="0" style="12" hidden="1" customWidth="1"/>
    <col min="15369" max="15369" width="15.42578125" style="12" customWidth="1"/>
    <col min="15370" max="15370" width="14.5703125" style="12" customWidth="1"/>
    <col min="15371" max="15372" width="0" style="12" hidden="1" customWidth="1"/>
    <col min="15373" max="15373" width="11.85546875" style="12" customWidth="1"/>
    <col min="15374" max="15374" width="15.7109375" style="12" customWidth="1"/>
    <col min="15375" max="15375" width="9.140625" style="12"/>
    <col min="15376" max="15376" width="9.85546875" style="12" customWidth="1"/>
    <col min="15377" max="15377" width="10" style="12" customWidth="1"/>
    <col min="15378" max="15378" width="9.85546875" style="12" customWidth="1"/>
    <col min="15379" max="15379" width="10" style="12" customWidth="1"/>
    <col min="15380" max="15381" width="0" style="12" hidden="1" customWidth="1"/>
    <col min="15382" max="15382" width="9.7109375" style="12" customWidth="1"/>
    <col min="15383" max="15383" width="9.42578125" style="12" customWidth="1"/>
    <col min="15384" max="15385" width="0" style="12" hidden="1" customWidth="1"/>
    <col min="15386" max="15387" width="9.42578125" style="12" customWidth="1"/>
    <col min="15388" max="15388" width="9.140625" style="12"/>
    <col min="15389" max="15390" width="0" style="12" hidden="1" customWidth="1"/>
    <col min="15391" max="15616" width="9.140625" style="12"/>
    <col min="15617" max="15617" width="30.7109375" style="12" customWidth="1"/>
    <col min="15618" max="15618" width="13.42578125" style="12" customWidth="1"/>
    <col min="15619" max="15619" width="12.140625" style="12" customWidth="1"/>
    <col min="15620" max="15620" width="17.140625" style="12" customWidth="1"/>
    <col min="15621" max="15621" width="14.140625" style="12" customWidth="1"/>
    <col min="15622" max="15622" width="13.140625" style="12" customWidth="1"/>
    <col min="15623" max="15624" width="0" style="12" hidden="1" customWidth="1"/>
    <col min="15625" max="15625" width="15.42578125" style="12" customWidth="1"/>
    <col min="15626" max="15626" width="14.5703125" style="12" customWidth="1"/>
    <col min="15627" max="15628" width="0" style="12" hidden="1" customWidth="1"/>
    <col min="15629" max="15629" width="11.85546875" style="12" customWidth="1"/>
    <col min="15630" max="15630" width="15.7109375" style="12" customWidth="1"/>
    <col min="15631" max="15631" width="9.140625" style="12"/>
    <col min="15632" max="15632" width="9.85546875" style="12" customWidth="1"/>
    <col min="15633" max="15633" width="10" style="12" customWidth="1"/>
    <col min="15634" max="15634" width="9.85546875" style="12" customWidth="1"/>
    <col min="15635" max="15635" width="10" style="12" customWidth="1"/>
    <col min="15636" max="15637" width="0" style="12" hidden="1" customWidth="1"/>
    <col min="15638" max="15638" width="9.7109375" style="12" customWidth="1"/>
    <col min="15639" max="15639" width="9.42578125" style="12" customWidth="1"/>
    <col min="15640" max="15641" width="0" style="12" hidden="1" customWidth="1"/>
    <col min="15642" max="15643" width="9.42578125" style="12" customWidth="1"/>
    <col min="15644" max="15644" width="9.140625" style="12"/>
    <col min="15645" max="15646" width="0" style="12" hidden="1" customWidth="1"/>
    <col min="15647" max="15872" width="9.140625" style="12"/>
    <col min="15873" max="15873" width="30.7109375" style="12" customWidth="1"/>
    <col min="15874" max="15874" width="13.42578125" style="12" customWidth="1"/>
    <col min="15875" max="15875" width="12.140625" style="12" customWidth="1"/>
    <col min="15876" max="15876" width="17.140625" style="12" customWidth="1"/>
    <col min="15877" max="15877" width="14.140625" style="12" customWidth="1"/>
    <col min="15878" max="15878" width="13.140625" style="12" customWidth="1"/>
    <col min="15879" max="15880" width="0" style="12" hidden="1" customWidth="1"/>
    <col min="15881" max="15881" width="15.42578125" style="12" customWidth="1"/>
    <col min="15882" max="15882" width="14.5703125" style="12" customWidth="1"/>
    <col min="15883" max="15884" width="0" style="12" hidden="1" customWidth="1"/>
    <col min="15885" max="15885" width="11.85546875" style="12" customWidth="1"/>
    <col min="15886" max="15886" width="15.7109375" style="12" customWidth="1"/>
    <col min="15887" max="15887" width="9.140625" style="12"/>
    <col min="15888" max="15888" width="9.85546875" style="12" customWidth="1"/>
    <col min="15889" max="15889" width="10" style="12" customWidth="1"/>
    <col min="15890" max="15890" width="9.85546875" style="12" customWidth="1"/>
    <col min="15891" max="15891" width="10" style="12" customWidth="1"/>
    <col min="15892" max="15893" width="0" style="12" hidden="1" customWidth="1"/>
    <col min="15894" max="15894" width="9.7109375" style="12" customWidth="1"/>
    <col min="15895" max="15895" width="9.42578125" style="12" customWidth="1"/>
    <col min="15896" max="15897" width="0" style="12" hidden="1" customWidth="1"/>
    <col min="15898" max="15899" width="9.42578125" style="12" customWidth="1"/>
    <col min="15900" max="15900" width="9.140625" style="12"/>
    <col min="15901" max="15902" width="0" style="12" hidden="1" customWidth="1"/>
    <col min="15903" max="16128" width="9.140625" style="12"/>
    <col min="16129" max="16129" width="30.7109375" style="12" customWidth="1"/>
    <col min="16130" max="16130" width="13.42578125" style="12" customWidth="1"/>
    <col min="16131" max="16131" width="12.140625" style="12" customWidth="1"/>
    <col min="16132" max="16132" width="17.140625" style="12" customWidth="1"/>
    <col min="16133" max="16133" width="14.140625" style="12" customWidth="1"/>
    <col min="16134" max="16134" width="13.140625" style="12" customWidth="1"/>
    <col min="16135" max="16136" width="0" style="12" hidden="1" customWidth="1"/>
    <col min="16137" max="16137" width="15.42578125" style="12" customWidth="1"/>
    <col min="16138" max="16138" width="14.5703125" style="12" customWidth="1"/>
    <col min="16139" max="16140" width="0" style="12" hidden="1" customWidth="1"/>
    <col min="16141" max="16141" width="11.85546875" style="12" customWidth="1"/>
    <col min="16142" max="16142" width="15.7109375" style="12" customWidth="1"/>
    <col min="16143" max="16143" width="9.140625" style="12"/>
    <col min="16144" max="16144" width="9.85546875" style="12" customWidth="1"/>
    <col min="16145" max="16145" width="10" style="12" customWidth="1"/>
    <col min="16146" max="16146" width="9.85546875" style="12" customWidth="1"/>
    <col min="16147" max="16147" width="10" style="12" customWidth="1"/>
    <col min="16148" max="16149" width="0" style="12" hidden="1" customWidth="1"/>
    <col min="16150" max="16150" width="9.7109375" style="12" customWidth="1"/>
    <col min="16151" max="16151" width="9.42578125" style="12" customWidth="1"/>
    <col min="16152" max="16153" width="0" style="12" hidden="1" customWidth="1"/>
    <col min="16154" max="16155" width="9.42578125" style="12" customWidth="1"/>
    <col min="16156" max="16156" width="9.140625" style="12"/>
    <col min="16157" max="16158" width="0" style="12" hidden="1" customWidth="1"/>
    <col min="16159" max="16384" width="9.140625" style="12"/>
  </cols>
  <sheetData>
    <row r="1" spans="1:41" ht="102" customHeight="1" thickBot="1" x14ac:dyDescent="0.3">
      <c r="B1" s="116" t="s">
        <v>0</v>
      </c>
      <c r="C1" s="2" t="s">
        <v>1</v>
      </c>
      <c r="D1" s="3"/>
      <c r="E1" s="117" t="s">
        <v>2</v>
      </c>
      <c r="F1" s="118"/>
      <c r="G1" s="119" t="s">
        <v>3</v>
      </c>
      <c r="H1" s="111"/>
      <c r="I1" s="111"/>
      <c r="J1" s="2" t="s">
        <v>4</v>
      </c>
      <c r="K1" s="120"/>
      <c r="L1" s="120"/>
      <c r="M1" s="120"/>
      <c r="N1" s="121" t="s">
        <v>5</v>
      </c>
      <c r="O1" s="4"/>
      <c r="P1" s="128"/>
      <c r="Q1" s="6" t="s">
        <v>7</v>
      </c>
      <c r="R1" s="6" t="s">
        <v>8</v>
      </c>
      <c r="S1" s="6" t="s">
        <v>9</v>
      </c>
      <c r="T1" s="6" t="s">
        <v>10</v>
      </c>
      <c r="U1" s="6" t="s">
        <v>11</v>
      </c>
      <c r="V1" s="6" t="s">
        <v>12</v>
      </c>
      <c r="W1" s="7" t="s">
        <v>73</v>
      </c>
      <c r="X1" s="7" t="s">
        <v>14</v>
      </c>
      <c r="Y1" s="7" t="s">
        <v>15</v>
      </c>
      <c r="Z1" s="8"/>
      <c r="AA1" s="9" t="s">
        <v>16</v>
      </c>
      <c r="AB1" s="129" t="s">
        <v>17</v>
      </c>
      <c r="AC1" s="10" t="s">
        <v>18</v>
      </c>
      <c r="AD1" s="11"/>
    </row>
    <row r="2" spans="1:41" s="17" customFormat="1" ht="78.75" customHeight="1" x14ac:dyDescent="0.2">
      <c r="A2" s="13"/>
      <c r="B2" s="122"/>
      <c r="C2" s="6" t="s">
        <v>7</v>
      </c>
      <c r="D2" s="6" t="s">
        <v>8</v>
      </c>
      <c r="E2" s="6" t="s">
        <v>9</v>
      </c>
      <c r="F2" s="6" t="s">
        <v>19</v>
      </c>
      <c r="G2" s="6" t="s">
        <v>20</v>
      </c>
      <c r="H2" s="6" t="s">
        <v>10</v>
      </c>
      <c r="I2" s="6" t="s">
        <v>11</v>
      </c>
      <c r="J2" s="6" t="s">
        <v>12</v>
      </c>
      <c r="K2" s="7" t="s">
        <v>72</v>
      </c>
      <c r="L2" s="7"/>
      <c r="M2" s="7" t="s">
        <v>21</v>
      </c>
      <c r="N2" s="7" t="s">
        <v>22</v>
      </c>
      <c r="O2" s="8"/>
      <c r="P2" s="130" t="s">
        <v>6</v>
      </c>
      <c r="Q2" s="7" t="s">
        <v>23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29</v>
      </c>
      <c r="X2" s="7" t="s">
        <v>26</v>
      </c>
      <c r="Y2" s="7" t="s">
        <v>26</v>
      </c>
      <c r="Z2" s="7" t="s">
        <v>30</v>
      </c>
      <c r="AA2" s="14"/>
      <c r="AB2" s="131"/>
      <c r="AC2" s="15"/>
      <c r="AD2" s="16"/>
      <c r="AG2" s="5" t="s">
        <v>31</v>
      </c>
      <c r="AH2" s="9" t="s">
        <v>16</v>
      </c>
      <c r="AI2" s="9" t="s">
        <v>32</v>
      </c>
      <c r="AL2" s="133" t="s">
        <v>6</v>
      </c>
      <c r="AM2" s="134" t="s">
        <v>16</v>
      </c>
      <c r="AN2" s="135" t="s">
        <v>17</v>
      </c>
      <c r="AO2" s="136"/>
    </row>
    <row r="3" spans="1:41" s="17" customFormat="1" ht="15.75" hidden="1" x14ac:dyDescent="0.25">
      <c r="A3" s="13"/>
      <c r="B3" s="18"/>
      <c r="C3" s="19">
        <f t="shared" ref="C3:J3" si="0">IF(C21&gt;0,1,0)</f>
        <v>1</v>
      </c>
      <c r="D3" s="19">
        <f t="shared" si="0"/>
        <v>1</v>
      </c>
      <c r="E3" s="19">
        <f t="shared" si="0"/>
        <v>1</v>
      </c>
      <c r="F3" s="19">
        <f t="shared" si="0"/>
        <v>0</v>
      </c>
      <c r="G3" s="19">
        <f t="shared" si="0"/>
        <v>0</v>
      </c>
      <c r="H3" s="19">
        <f t="shared" si="0"/>
        <v>0</v>
      </c>
      <c r="I3" s="19">
        <f t="shared" si="0"/>
        <v>0</v>
      </c>
      <c r="J3" s="19">
        <f t="shared" si="0"/>
        <v>1</v>
      </c>
      <c r="K3" s="19"/>
      <c r="L3" s="21"/>
      <c r="M3" s="21"/>
      <c r="N3" s="21"/>
      <c r="O3" s="22"/>
      <c r="P3" s="18"/>
      <c r="Q3" s="21"/>
      <c r="R3" s="21"/>
      <c r="S3" s="21"/>
      <c r="T3" s="23"/>
      <c r="U3" s="21"/>
      <c r="V3" s="21"/>
      <c r="W3" s="21"/>
      <c r="X3" s="21"/>
      <c r="Y3" s="21"/>
      <c r="Z3" s="21"/>
      <c r="AA3" s="21"/>
      <c r="AB3" s="21"/>
      <c r="AC3" s="21"/>
      <c r="AD3" s="20"/>
      <c r="AG3" s="18"/>
      <c r="AH3" s="21"/>
      <c r="AL3" s="137"/>
      <c r="AM3" s="138"/>
      <c r="AN3" s="138"/>
      <c r="AO3" s="139"/>
    </row>
    <row r="4" spans="1:41" x14ac:dyDescent="0.25">
      <c r="A4" s="1">
        <v>3</v>
      </c>
      <c r="B4" s="24" t="s">
        <v>33</v>
      </c>
      <c r="C4" s="25">
        <f>305-1</f>
        <v>304</v>
      </c>
      <c r="D4" s="26">
        <v>10831.838800000001</v>
      </c>
      <c r="E4" s="27">
        <v>1306416</v>
      </c>
      <c r="F4" s="28"/>
      <c r="G4" s="25"/>
      <c r="H4" s="29"/>
      <c r="I4" s="30"/>
      <c r="J4" s="31">
        <v>274</v>
      </c>
      <c r="K4" s="32">
        <v>227</v>
      </c>
      <c r="L4" s="32"/>
      <c r="M4" s="32"/>
      <c r="N4" s="32"/>
      <c r="O4" s="32"/>
      <c r="P4" s="113" t="s">
        <v>33</v>
      </c>
      <c r="Q4" s="25">
        <f>IF(C4&gt;=$C$34,8,IF(AND(C4&lt;$C$34,C4&gt;=$C$32),6,IF(AND(C4&lt;$C$32,C4&gt;=$C$35),4,2)))</f>
        <v>4</v>
      </c>
      <c r="R4" s="25">
        <f>IF(D4&gt;=$D$34,4,IF(AND(D4&lt;$D$34,D4&gt;=$D$32),3,IF(AND(D4&lt;$D$32,D4&gt;=$D$35),2,1)))</f>
        <v>2</v>
      </c>
      <c r="S4" s="25">
        <f>IF(E4&gt;=$E$34,8,IF(AND(E4&lt;$E$34,E4&gt;=$E$32),6,IF(AND(E4&lt;$E$32,E4&gt;=$E$35),4,2)))</f>
        <v>4</v>
      </c>
      <c r="T4" s="25">
        <f>IF(F4&gt;=$E$34,8,IF(AND(F4&lt;$E$34,F4&gt;=$E$32),6,IF(AND(F4&lt;$E$32,F4&gt;=$E$35),4,2)))</f>
        <v>2</v>
      </c>
      <c r="U4" s="25">
        <f>IF(G4&gt;=$E$34,8,IF(AND(G4&lt;$E$34,G4&gt;=$E$32),6,IF(AND(G4&lt;$E$32,G4&gt;=$E$35),4,2)))</f>
        <v>2</v>
      </c>
      <c r="V4" s="25">
        <f>IF(J4&gt;=$J$34,8,IF(AND(J4&lt;$J$34,J4&gt;=$J$32),6,IF(AND(J4&lt;$J$32,J4&gt;=$J$35),4,2)))</f>
        <v>4</v>
      </c>
      <c r="W4" s="25">
        <f>IF(K4&gt;=$K$34,8,IF(AND(K4&lt;$K$34,K4&gt;=$K$32),6,IF(AND(K4&lt;$K$32,K4&gt;=$K$35),4,2)))</f>
        <v>4</v>
      </c>
      <c r="X4" s="32"/>
      <c r="Y4" s="32"/>
      <c r="Z4" s="32">
        <f>N4</f>
        <v>0</v>
      </c>
      <c r="AA4" s="33">
        <f>Q4+R4+S4+V4+W4+Z4</f>
        <v>18</v>
      </c>
      <c r="AB4" s="34">
        <f>AA4/$R$23</f>
        <v>0.40909090909090912</v>
      </c>
      <c r="AC4" s="35" t="str">
        <f t="shared" ref="AC4:AC13" si="1">IF(AB4&gt;=0.5,"1° fascia","")</f>
        <v/>
      </c>
      <c r="AD4" s="36" t="str">
        <f>IF(AC4="1° fascia",P4,"")</f>
        <v/>
      </c>
      <c r="AF4" s="115"/>
      <c r="AH4" s="33"/>
      <c r="AL4" s="140" t="s">
        <v>74</v>
      </c>
      <c r="AM4" s="141">
        <v>36</v>
      </c>
      <c r="AN4" s="142">
        <v>0.81818181818181823</v>
      </c>
      <c r="AO4" s="143" t="s">
        <v>75</v>
      </c>
    </row>
    <row r="5" spans="1:41" x14ac:dyDescent="0.25">
      <c r="A5" s="1">
        <v>2</v>
      </c>
      <c r="B5" s="24" t="s">
        <v>34</v>
      </c>
      <c r="C5" s="25">
        <v>131</v>
      </c>
      <c r="D5" s="26">
        <v>10073.3226</v>
      </c>
      <c r="E5" s="27">
        <v>577562</v>
      </c>
      <c r="F5" s="28"/>
      <c r="G5" s="25"/>
      <c r="H5" s="29"/>
      <c r="I5" s="30"/>
      <c r="J5" s="31">
        <v>34</v>
      </c>
      <c r="K5" s="32">
        <v>258</v>
      </c>
      <c r="L5" s="32"/>
      <c r="M5" s="32"/>
      <c r="N5" s="32">
        <v>8</v>
      </c>
      <c r="O5" s="32"/>
      <c r="P5" s="113" t="s">
        <v>34</v>
      </c>
      <c r="Q5" s="25">
        <f t="shared" ref="Q5:Q20" si="2">IF(C5&gt;=$C$34,8,IF(AND(C5&lt;$C$34,C5&gt;=$C$32),6,IF(AND(C5&lt;$C$32,C5&gt;=$C$35),4,2)))</f>
        <v>4</v>
      </c>
      <c r="R5" s="25">
        <f t="shared" ref="R5:R20" si="3">IF(D5&gt;=$D$34,4,IF(AND(D5&lt;$D$34,D5&gt;=$D$32),3,IF(AND(D5&lt;$D$32,D5&gt;=$D$35),2,1)))</f>
        <v>2</v>
      </c>
      <c r="S5" s="25">
        <f t="shared" ref="S5:S20" si="4">IF(E5&gt;=$E$34,8,IF(AND(E5&lt;$E$34,E5&gt;=$E$32),6,IF(AND(E5&lt;$E$32,E5&gt;=$E$35),4,2)))</f>
        <v>2</v>
      </c>
      <c r="T5" s="32">
        <f>IF($H$21=0,0,IF(H5&gt;=$H$34,8,IF(AND(H5&lt;$H$34,H5&gt;=$H$32),6,IF(AND(H5&lt;$H$32,H5&gt;=$H$35),4,2))))</f>
        <v>0</v>
      </c>
      <c r="U5" s="33">
        <f>IF($I$21=0,0,IF(I5&gt;=$I$34,8,IF(AND(I5&lt;$I$34,I5&gt;=$I$32),6,IF(AND(I5&lt;$I$32,I5&gt;=$I$35),4,2))))</f>
        <v>0</v>
      </c>
      <c r="V5" s="25">
        <f t="shared" ref="V5:V20" si="5">IF(J5&gt;=$J$34,8,IF(AND(J5&lt;$J$34,J5&gt;=$J$32),6,IF(AND(J5&lt;$J$32,J5&gt;=$J$35),4,2)))</f>
        <v>2</v>
      </c>
      <c r="W5" s="25">
        <f t="shared" ref="W5:W20" si="6">IF(K5&gt;=$K$34,8,IF(AND(K5&lt;$K$34,K5&gt;=$K$32),6,IF(AND(K5&lt;$K$32,K5&gt;=$K$35),4,2)))</f>
        <v>4</v>
      </c>
      <c r="X5" s="32"/>
      <c r="Y5" s="32"/>
      <c r="Z5" s="32">
        <f t="shared" ref="Z5:Z21" si="7">N5</f>
        <v>8</v>
      </c>
      <c r="AA5" s="33">
        <f t="shared" ref="AA5:AA20" si="8">Q5+R5+S5+V5+W5+Z5</f>
        <v>22</v>
      </c>
      <c r="AB5" s="38">
        <f>AA5/$R$23</f>
        <v>0.5</v>
      </c>
      <c r="AC5" s="39" t="str">
        <f t="shared" si="1"/>
        <v>1° fascia</v>
      </c>
      <c r="AD5" s="40" t="str">
        <f>IF(AC5="1° fascia",P5,"")</f>
        <v>Basilicata</v>
      </c>
      <c r="AG5" s="12" t="s">
        <v>70</v>
      </c>
      <c r="AH5" s="33">
        <v>32</v>
      </c>
      <c r="AI5" s="12">
        <v>1</v>
      </c>
      <c r="AL5" s="140" t="s">
        <v>70</v>
      </c>
      <c r="AM5" s="141">
        <v>32</v>
      </c>
      <c r="AN5" s="144">
        <v>0.72727272727272729</v>
      </c>
      <c r="AO5" s="143" t="s">
        <v>75</v>
      </c>
    </row>
    <row r="6" spans="1:41" x14ac:dyDescent="0.25">
      <c r="A6" s="1">
        <v>2</v>
      </c>
      <c r="B6" s="24" t="s">
        <v>35</v>
      </c>
      <c r="C6" s="25">
        <v>409</v>
      </c>
      <c r="D6" s="26">
        <v>15221.902099999999</v>
      </c>
      <c r="E6" s="27">
        <v>1958418</v>
      </c>
      <c r="F6" s="28"/>
      <c r="G6" s="25"/>
      <c r="H6" s="29"/>
      <c r="I6" s="30"/>
      <c r="J6" s="31">
        <v>34</v>
      </c>
      <c r="K6" s="32">
        <v>376</v>
      </c>
      <c r="L6" s="32"/>
      <c r="M6" s="32"/>
      <c r="N6" s="32">
        <v>8</v>
      </c>
      <c r="O6" s="32"/>
      <c r="P6" s="113" t="s">
        <v>35</v>
      </c>
      <c r="Q6" s="25">
        <f t="shared" si="2"/>
        <v>4</v>
      </c>
      <c r="R6" s="25">
        <f t="shared" si="3"/>
        <v>3</v>
      </c>
      <c r="S6" s="25">
        <f t="shared" si="4"/>
        <v>4</v>
      </c>
      <c r="T6" s="32">
        <f>IF($H$21=0,0,IF(H6&gt;=$H$34,8,IF(AND(H6&lt;$H$34,H6&gt;=$H$32),6,IF(AND(H6&lt;$H$32,H6&gt;=$H$35),4,2))))</f>
        <v>0</v>
      </c>
      <c r="U6" s="33">
        <f>IF($I$21=0,0,IF(I6&gt;=$I$34,8,IF(AND(I6&lt;$I$34,I6&gt;=$I$32),6,IF(AND(I6&lt;$I$32,I6&gt;=$I$35),4,2))))</f>
        <v>0</v>
      </c>
      <c r="V6" s="25">
        <f t="shared" si="5"/>
        <v>2</v>
      </c>
      <c r="W6" s="25">
        <f t="shared" si="6"/>
        <v>4</v>
      </c>
      <c r="X6" s="32"/>
      <c r="Y6" s="32"/>
      <c r="Z6" s="32">
        <f t="shared" si="7"/>
        <v>8</v>
      </c>
      <c r="AA6" s="33">
        <f t="shared" si="8"/>
        <v>25</v>
      </c>
      <c r="AB6" s="41">
        <f>AA6/$R$23</f>
        <v>0.56818181818181823</v>
      </c>
      <c r="AC6" s="35" t="str">
        <f t="shared" si="1"/>
        <v>1° fascia</v>
      </c>
      <c r="AD6" s="36" t="str">
        <f>IF(AC6="1° fascia",P6,"")</f>
        <v>Calabria</v>
      </c>
      <c r="AG6" s="12" t="s">
        <v>47</v>
      </c>
      <c r="AH6" s="33">
        <v>32</v>
      </c>
      <c r="AI6" s="12">
        <v>1</v>
      </c>
      <c r="AL6" s="140" t="s">
        <v>36</v>
      </c>
      <c r="AM6" s="141">
        <v>32</v>
      </c>
      <c r="AN6" s="144">
        <v>0.72727272727272729</v>
      </c>
      <c r="AO6" s="143" t="s">
        <v>75</v>
      </c>
    </row>
    <row r="7" spans="1:41" ht="27" customHeight="1" x14ac:dyDescent="0.25">
      <c r="A7" s="42">
        <v>1</v>
      </c>
      <c r="B7" s="123" t="s">
        <v>74</v>
      </c>
      <c r="C7" s="124">
        <f>77+459</f>
        <v>536</v>
      </c>
      <c r="D7" s="26">
        <f>990.03+12492.01</f>
        <v>13482.04</v>
      </c>
      <c r="E7" s="27">
        <f>2570138+2711177</f>
        <v>5281315</v>
      </c>
      <c r="F7" s="125"/>
      <c r="G7" s="25"/>
      <c r="H7" s="33"/>
      <c r="I7" s="33"/>
      <c r="J7" s="126">
        <f>62+41+99</f>
        <v>202</v>
      </c>
      <c r="K7" s="32">
        <v>1179</v>
      </c>
      <c r="L7" s="32"/>
      <c r="M7" s="32"/>
      <c r="N7" s="127">
        <v>8</v>
      </c>
      <c r="O7" s="42"/>
      <c r="P7" s="132" t="s">
        <v>74</v>
      </c>
      <c r="Q7" s="25">
        <f t="shared" si="2"/>
        <v>6</v>
      </c>
      <c r="R7" s="25">
        <f t="shared" si="3"/>
        <v>2</v>
      </c>
      <c r="S7" s="25">
        <f t="shared" si="4"/>
        <v>8</v>
      </c>
      <c r="T7" s="32"/>
      <c r="U7" s="33"/>
      <c r="V7" s="25">
        <f t="shared" si="5"/>
        <v>4</v>
      </c>
      <c r="W7" s="25">
        <f t="shared" si="6"/>
        <v>8</v>
      </c>
      <c r="X7" s="32"/>
      <c r="Y7" s="32"/>
      <c r="Z7" s="32">
        <f t="shared" si="7"/>
        <v>8</v>
      </c>
      <c r="AA7" s="33">
        <f>Q7+R7+S7+V7+W7+Z7</f>
        <v>36</v>
      </c>
      <c r="AB7" s="41">
        <f>AA7/$R$23</f>
        <v>0.81818181818181823</v>
      </c>
      <c r="AC7" s="35"/>
      <c r="AD7" s="36"/>
      <c r="AG7" s="12" t="s">
        <v>36</v>
      </c>
      <c r="AH7" s="33">
        <v>32</v>
      </c>
      <c r="AI7" s="12">
        <v>2</v>
      </c>
      <c r="AL7" s="140" t="s">
        <v>47</v>
      </c>
      <c r="AM7" s="141">
        <v>32</v>
      </c>
      <c r="AN7" s="144">
        <v>0.72727272727272729</v>
      </c>
      <c r="AO7" s="143" t="s">
        <v>75</v>
      </c>
    </row>
    <row r="8" spans="1:41" x14ac:dyDescent="0.25">
      <c r="A8" s="42">
        <v>2</v>
      </c>
      <c r="B8" s="24" t="s">
        <v>37</v>
      </c>
      <c r="C8" s="25">
        <v>348</v>
      </c>
      <c r="D8" s="26">
        <v>22452.777900000001</v>
      </c>
      <c r="E8" s="27">
        <v>4341240</v>
      </c>
      <c r="F8" s="28"/>
      <c r="G8" s="25"/>
      <c r="H8" s="29"/>
      <c r="I8" s="30"/>
      <c r="J8" s="31">
        <f>115+57+72</f>
        <v>244</v>
      </c>
      <c r="K8" s="32">
        <v>464</v>
      </c>
      <c r="L8" s="35"/>
      <c r="M8" s="32"/>
      <c r="N8" s="32"/>
      <c r="O8" s="32"/>
      <c r="P8" s="113" t="s">
        <v>37</v>
      </c>
      <c r="Q8" s="25">
        <f t="shared" si="2"/>
        <v>4</v>
      </c>
      <c r="R8" s="25">
        <f t="shared" si="3"/>
        <v>4</v>
      </c>
      <c r="S8" s="25">
        <f t="shared" si="4"/>
        <v>6</v>
      </c>
      <c r="T8" s="32">
        <f>IF($H$21=0,0,IF(H8&gt;=$H$34,8,IF(AND(H8&lt;$H$34,H8&gt;=$H$32),6,IF(AND(H8&lt;$H$32,H8&gt;=$H$35),4,2))))</f>
        <v>0</v>
      </c>
      <c r="U8" s="33">
        <f>IF($I$21=0,0,IF(I8&gt;=$I$34,8,IF(AND(I8&lt;$I$34,I8&gt;=$I$32),6,IF(AND(I8&lt;$I$32,I8&gt;=$I$35),4,2))))</f>
        <v>0</v>
      </c>
      <c r="V8" s="25">
        <f t="shared" si="5"/>
        <v>4</v>
      </c>
      <c r="W8" s="25">
        <f t="shared" si="6"/>
        <v>4</v>
      </c>
      <c r="X8" s="33"/>
      <c r="Y8" s="33"/>
      <c r="Z8" s="32">
        <f t="shared" si="7"/>
        <v>0</v>
      </c>
      <c r="AA8" s="33">
        <f t="shared" si="8"/>
        <v>22</v>
      </c>
      <c r="AB8" s="38">
        <f>AA8/$R$23</f>
        <v>0.5</v>
      </c>
      <c r="AC8" s="39" t="str">
        <f t="shared" si="1"/>
        <v>1° fascia</v>
      </c>
      <c r="AD8" s="40" t="str">
        <f>IF(AC8="1° fascia",P8,"")</f>
        <v>Emilia r.</v>
      </c>
      <c r="AG8" s="12" t="s">
        <v>38</v>
      </c>
      <c r="AH8" s="33">
        <v>27</v>
      </c>
      <c r="AI8" s="12">
        <v>2</v>
      </c>
      <c r="AL8" s="140" t="s">
        <v>38</v>
      </c>
      <c r="AM8" s="141">
        <v>27</v>
      </c>
      <c r="AN8" s="144">
        <v>0.61363636363636365</v>
      </c>
      <c r="AO8" s="143" t="s">
        <v>77</v>
      </c>
    </row>
    <row r="9" spans="1:41" x14ac:dyDescent="0.25">
      <c r="A9" s="1">
        <v>3</v>
      </c>
      <c r="B9" s="24" t="s">
        <v>39</v>
      </c>
      <c r="C9" s="25">
        <v>218</v>
      </c>
      <c r="D9" s="26">
        <v>7862.3023999999987</v>
      </c>
      <c r="E9" s="27">
        <v>1217780</v>
      </c>
      <c r="F9" s="28"/>
      <c r="G9" s="25"/>
      <c r="H9" s="29"/>
      <c r="I9" s="30"/>
      <c r="J9" s="31">
        <v>55</v>
      </c>
      <c r="K9" s="32">
        <v>167</v>
      </c>
      <c r="L9" s="32"/>
      <c r="M9" s="32" t="s">
        <v>40</v>
      </c>
      <c r="N9" s="32"/>
      <c r="O9" s="32"/>
      <c r="P9" s="113" t="s">
        <v>39</v>
      </c>
      <c r="Q9" s="25">
        <f t="shared" si="2"/>
        <v>4</v>
      </c>
      <c r="R9" s="25">
        <f t="shared" si="3"/>
        <v>1</v>
      </c>
      <c r="S9" s="25">
        <f t="shared" si="4"/>
        <v>4</v>
      </c>
      <c r="T9" s="32">
        <f>IF($H$21=0,0,IF(H9&gt;=$H$34,8,IF(AND(H9&lt;$H$34,H9&gt;=$H$32),6,IF(AND(H9&lt;$H$32,H9&gt;=$H$35),4,2))))</f>
        <v>0</v>
      </c>
      <c r="U9" s="33">
        <f>IF($I$21=0,0,IF(I9&gt;=$I$34,8,IF(AND(I9&lt;$I$34,I9&gt;=$I$32),6,IF(AND(I9&lt;$I$32,I9&gt;=$I$35),4,2))))</f>
        <v>0</v>
      </c>
      <c r="V9" s="25">
        <f t="shared" si="5"/>
        <v>4</v>
      </c>
      <c r="W9" s="25">
        <f t="shared" si="6"/>
        <v>4</v>
      </c>
      <c r="X9" s="32"/>
      <c r="Y9" s="32">
        <v>6</v>
      </c>
      <c r="Z9" s="32">
        <f t="shared" si="7"/>
        <v>0</v>
      </c>
      <c r="AA9" s="33">
        <f t="shared" si="8"/>
        <v>17</v>
      </c>
      <c r="AB9" s="34">
        <f>AA9/$R$23</f>
        <v>0.38636363636363635</v>
      </c>
      <c r="AC9" s="35" t="str">
        <f t="shared" si="1"/>
        <v/>
      </c>
      <c r="AD9" s="36" t="str">
        <f>IF(AC9="1° fascia",P9,"")</f>
        <v/>
      </c>
      <c r="AG9" s="12" t="s">
        <v>71</v>
      </c>
      <c r="AH9" s="33">
        <v>26</v>
      </c>
      <c r="AI9" s="12">
        <v>2</v>
      </c>
      <c r="AL9" s="140" t="s">
        <v>71</v>
      </c>
      <c r="AM9" s="141">
        <v>26</v>
      </c>
      <c r="AN9" s="144">
        <v>0.59090909090909094</v>
      </c>
      <c r="AO9" s="143" t="s">
        <v>77</v>
      </c>
    </row>
    <row r="10" spans="1:41" ht="24" customHeight="1" x14ac:dyDescent="0.25">
      <c r="A10" s="44">
        <v>1</v>
      </c>
      <c r="B10" s="37" t="s">
        <v>70</v>
      </c>
      <c r="C10" s="25">
        <f>317+60</f>
        <v>377</v>
      </c>
      <c r="D10" s="26">
        <f>11152.7625+3615.24</f>
        <v>14768.002500000001</v>
      </c>
      <c r="E10" s="27">
        <f>2267330+618429</f>
        <v>2885759</v>
      </c>
      <c r="F10" s="28"/>
      <c r="G10" s="25"/>
      <c r="H10" s="29"/>
      <c r="I10" s="30"/>
      <c r="J10" s="31">
        <f>280+155</f>
        <v>435</v>
      </c>
      <c r="K10" s="32">
        <v>2320</v>
      </c>
      <c r="L10" s="35"/>
      <c r="M10" s="32"/>
      <c r="N10" s="32">
        <v>8</v>
      </c>
      <c r="O10" s="32"/>
      <c r="P10" s="37" t="s">
        <v>70</v>
      </c>
      <c r="Q10" s="25">
        <f t="shared" si="2"/>
        <v>4</v>
      </c>
      <c r="R10" s="25">
        <f t="shared" si="3"/>
        <v>2</v>
      </c>
      <c r="S10" s="25">
        <f t="shared" si="4"/>
        <v>4</v>
      </c>
      <c r="T10" s="32">
        <f>IF($H$21=0,0,IF(H10&gt;=$H$34,8,IF(AND(H10&lt;$H$34,H10&gt;=$H$32),6,IF(AND(H10&lt;$H$32,H10&gt;=$H$35),4,2))))</f>
        <v>0</v>
      </c>
      <c r="U10" s="33">
        <f>IF($I$21=0,0,IF(I10&gt;=$I$34,8,IF(AND(I10&lt;$I$34,I10&gt;=$I$32),6,IF(AND(I10&lt;$I$32,I10&gt;=$I$35),4,2))))</f>
        <v>0</v>
      </c>
      <c r="V10" s="25">
        <f t="shared" si="5"/>
        <v>6</v>
      </c>
      <c r="W10" s="25">
        <f t="shared" si="6"/>
        <v>8</v>
      </c>
      <c r="X10" s="33"/>
      <c r="Y10" s="33">
        <v>6</v>
      </c>
      <c r="Z10" s="32">
        <f t="shared" si="7"/>
        <v>8</v>
      </c>
      <c r="AA10" s="33">
        <f>Q10+R10+S10+V10+W10+Z10</f>
        <v>32</v>
      </c>
      <c r="AB10" s="38">
        <f>AA10/$R$23</f>
        <v>0.72727272727272729</v>
      </c>
      <c r="AC10" s="39" t="str">
        <f t="shared" si="1"/>
        <v>1° fascia</v>
      </c>
      <c r="AD10" s="40" t="str">
        <f>IF(AC10="1° fascia",P10,"")</f>
        <v>Lazio ed etruria meridionale</v>
      </c>
      <c r="AG10" s="12" t="s">
        <v>35</v>
      </c>
      <c r="AH10" s="33">
        <v>25</v>
      </c>
      <c r="AI10" s="12">
        <v>2</v>
      </c>
      <c r="AL10" s="140" t="s">
        <v>35</v>
      </c>
      <c r="AM10" s="141">
        <v>25</v>
      </c>
      <c r="AN10" s="142">
        <v>0.56818181818181823</v>
      </c>
      <c r="AO10" s="143" t="s">
        <v>77</v>
      </c>
    </row>
    <row r="11" spans="1:41" x14ac:dyDescent="0.25">
      <c r="A11" s="1">
        <v>2</v>
      </c>
      <c r="B11" s="24" t="s">
        <v>41</v>
      </c>
      <c r="C11" s="25">
        <v>235</v>
      </c>
      <c r="D11" s="26">
        <v>5416.2135000000007</v>
      </c>
      <c r="E11" s="27">
        <v>1567339</v>
      </c>
      <c r="F11" s="28"/>
      <c r="G11" s="25"/>
      <c r="H11" s="29"/>
      <c r="I11" s="30"/>
      <c r="J11" s="31">
        <f>647</f>
        <v>647</v>
      </c>
      <c r="K11" s="32">
        <v>304</v>
      </c>
      <c r="L11" s="32"/>
      <c r="M11" s="32"/>
      <c r="N11" s="32"/>
      <c r="O11" s="32"/>
      <c r="P11" s="113" t="s">
        <v>41</v>
      </c>
      <c r="Q11" s="25">
        <f t="shared" si="2"/>
        <v>4</v>
      </c>
      <c r="R11" s="25">
        <f t="shared" si="3"/>
        <v>1</v>
      </c>
      <c r="S11" s="25">
        <f t="shared" si="4"/>
        <v>4</v>
      </c>
      <c r="T11" s="32">
        <f>IF($H$21=0,0,IF(H11&gt;=$H$34,8,IF(AND(H11&lt;$H$34,H11&gt;=$H$32),6,IF(AND(H11&lt;$H$32,H11&gt;=$H$35),4,2))))</f>
        <v>0</v>
      </c>
      <c r="U11" s="33">
        <f>IF($I$21=0,0,IF(I11&gt;=$I$34,8,IF(AND(I11&lt;$I$34,I11&gt;=$I$32),6,IF(AND(I11&lt;$I$32,I11&gt;=$I$35),4,2))))</f>
        <v>0</v>
      </c>
      <c r="V11" s="25">
        <f t="shared" si="5"/>
        <v>8</v>
      </c>
      <c r="W11" s="25">
        <f t="shared" si="6"/>
        <v>4</v>
      </c>
      <c r="X11" s="32"/>
      <c r="Y11" s="32"/>
      <c r="Z11" s="32">
        <f t="shared" si="7"/>
        <v>0</v>
      </c>
      <c r="AA11" s="33">
        <f t="shared" si="8"/>
        <v>21</v>
      </c>
      <c r="AB11" s="34">
        <f>AA11/$R$23</f>
        <v>0.47727272727272729</v>
      </c>
      <c r="AC11" s="35" t="str">
        <f t="shared" si="1"/>
        <v/>
      </c>
      <c r="AD11" s="36" t="str">
        <f>IF(AC11="1° fascia",P11,"")</f>
        <v/>
      </c>
      <c r="AG11" s="12" t="s">
        <v>42</v>
      </c>
      <c r="AH11" s="33">
        <v>24</v>
      </c>
      <c r="AI11" s="12">
        <v>2</v>
      </c>
      <c r="AL11" s="140" t="s">
        <v>42</v>
      </c>
      <c r="AM11" s="141">
        <v>24</v>
      </c>
      <c r="AN11" s="144">
        <v>0.54545454545454541</v>
      </c>
      <c r="AO11" s="143" t="s">
        <v>77</v>
      </c>
    </row>
    <row r="12" spans="1:41" x14ac:dyDescent="0.25">
      <c r="A12" s="1">
        <v>2</v>
      </c>
      <c r="B12" s="24" t="s">
        <v>36</v>
      </c>
      <c r="C12" s="25">
        <v>1544</v>
      </c>
      <c r="D12" s="26">
        <v>23863.651400000002</v>
      </c>
      <c r="E12" s="27">
        <v>9700881</v>
      </c>
      <c r="F12" s="28"/>
      <c r="G12" s="46"/>
      <c r="H12" s="29"/>
      <c r="I12" s="30"/>
      <c r="J12" s="31">
        <f>559+309</f>
        <v>868</v>
      </c>
      <c r="K12" s="32">
        <v>470</v>
      </c>
      <c r="L12" s="35"/>
      <c r="M12" s="32" t="s">
        <v>40</v>
      </c>
      <c r="N12" s="32"/>
      <c r="O12" s="32"/>
      <c r="P12" s="113" t="s">
        <v>36</v>
      </c>
      <c r="Q12" s="25">
        <f t="shared" si="2"/>
        <v>8</v>
      </c>
      <c r="R12" s="25">
        <f t="shared" si="3"/>
        <v>4</v>
      </c>
      <c r="S12" s="25">
        <f t="shared" si="4"/>
        <v>8</v>
      </c>
      <c r="T12" s="32">
        <f>IF($H$21=0,0,IF(H12&gt;=$H$34,8,IF(AND(H12&lt;$H$34,H12&gt;=$H$32),6,IF(AND(H12&lt;$H$32,H12&gt;=$H$35),4,2))))</f>
        <v>0</v>
      </c>
      <c r="U12" s="33">
        <f>IF($I$21=0,0,IF(I12&gt;=$I$34,8,IF(AND(I12&lt;$I$34,I12&gt;=$I$32),6,IF(AND(I12&lt;$I$32,I12&gt;=$I$35),4,2))))</f>
        <v>0</v>
      </c>
      <c r="V12" s="25">
        <f t="shared" si="5"/>
        <v>8</v>
      </c>
      <c r="W12" s="25">
        <f t="shared" si="6"/>
        <v>4</v>
      </c>
      <c r="X12" s="33"/>
      <c r="Y12" s="33">
        <v>6</v>
      </c>
      <c r="Z12" s="32">
        <f t="shared" si="7"/>
        <v>0</v>
      </c>
      <c r="AA12" s="33">
        <f t="shared" si="8"/>
        <v>32</v>
      </c>
      <c r="AB12" s="38">
        <f>AA12/$R$23</f>
        <v>0.72727272727272729</v>
      </c>
      <c r="AC12" s="39" t="str">
        <f t="shared" si="1"/>
        <v>1° fascia</v>
      </c>
      <c r="AD12" s="20" t="str">
        <f>IF(AC12="1° fascia",P12,"")</f>
        <v>Lombardia</v>
      </c>
      <c r="AF12" s="115"/>
      <c r="AH12" s="33"/>
      <c r="AL12" s="140" t="s">
        <v>34</v>
      </c>
      <c r="AM12" s="141">
        <v>22</v>
      </c>
      <c r="AN12" s="144">
        <v>0.5</v>
      </c>
      <c r="AO12" s="143" t="s">
        <v>77</v>
      </c>
    </row>
    <row r="13" spans="1:41" x14ac:dyDescent="0.25">
      <c r="A13" s="1">
        <v>2</v>
      </c>
      <c r="B13" s="24" t="s">
        <v>43</v>
      </c>
      <c r="C13" s="25">
        <v>239</v>
      </c>
      <c r="D13" s="26">
        <v>9401.3755000000019</v>
      </c>
      <c r="E13" s="27">
        <v>1540688</v>
      </c>
      <c r="F13" s="28"/>
      <c r="G13" s="25"/>
      <c r="H13" s="29"/>
      <c r="I13" s="30"/>
      <c r="J13" s="31">
        <v>317</v>
      </c>
      <c r="K13" s="32">
        <v>333</v>
      </c>
      <c r="L13" s="35"/>
      <c r="M13" s="32"/>
      <c r="N13" s="32"/>
      <c r="O13" s="32"/>
      <c r="P13" s="113" t="s">
        <v>43</v>
      </c>
      <c r="Q13" s="25">
        <f t="shared" si="2"/>
        <v>4</v>
      </c>
      <c r="R13" s="25">
        <f t="shared" si="3"/>
        <v>2</v>
      </c>
      <c r="S13" s="25">
        <f>IF(E13&gt;=$E$34,8,IF(AND(E13&lt;$E$34,E13&gt;=$E$32),6,IF(AND(E13&lt;$E$32,E13&gt;=$E$35),4,2)))</f>
        <v>4</v>
      </c>
      <c r="T13" s="32">
        <f>IF($H$21=0,0,IF(H13&gt;=$H$34,8,IF(AND(H13&lt;$H$34,H13&gt;=$H$32),6,IF(AND(H13&lt;$H$32,H13&gt;=$H$35),4,2))))</f>
        <v>0</v>
      </c>
      <c r="U13" s="33">
        <f>IF($I$21=0,0,IF(I13&gt;=$I$34,8,IF(AND(I13&lt;$I$34,I13&gt;=$I$32),6,IF(AND(I13&lt;$I$32,I13&gt;=$I$35),4,2))))</f>
        <v>0</v>
      </c>
      <c r="V13" s="25">
        <f>IF(J13&gt;=$J$34,8,IF(AND(J13&lt;$J$34,J13&gt;=$J$32),6,IF(AND(J13&lt;$J$32,J13&gt;=$J$35),4,2)))</f>
        <v>4</v>
      </c>
      <c r="W13" s="25">
        <f t="shared" si="6"/>
        <v>4</v>
      </c>
      <c r="X13" s="32"/>
      <c r="Y13" s="32"/>
      <c r="Z13" s="32">
        <f t="shared" si="7"/>
        <v>0</v>
      </c>
      <c r="AA13" s="33">
        <f t="shared" si="8"/>
        <v>18</v>
      </c>
      <c r="AB13" s="34">
        <f>AA13/$R$23</f>
        <v>0.40909090909090912</v>
      </c>
      <c r="AC13" s="35" t="str">
        <f t="shared" si="1"/>
        <v/>
      </c>
      <c r="AD13" s="36" t="str">
        <f>IF(AC13="1° fascia",P13,"")</f>
        <v/>
      </c>
      <c r="AG13" s="12" t="s">
        <v>41</v>
      </c>
      <c r="AH13" s="33">
        <v>21</v>
      </c>
      <c r="AI13" s="12">
        <v>2</v>
      </c>
      <c r="AL13" s="140" t="s">
        <v>37</v>
      </c>
      <c r="AM13" s="141">
        <v>22</v>
      </c>
      <c r="AN13" s="144">
        <v>0.5</v>
      </c>
      <c r="AO13" s="143" t="s">
        <v>77</v>
      </c>
    </row>
    <row r="14" spans="1:41" x14ac:dyDescent="0.25">
      <c r="A14" s="1">
        <v>3</v>
      </c>
      <c r="B14" s="24" t="s">
        <v>44</v>
      </c>
      <c r="C14" s="25">
        <v>136</v>
      </c>
      <c r="D14" s="26">
        <v>4460.6472999999987</v>
      </c>
      <c r="E14" s="27">
        <v>313145</v>
      </c>
      <c r="F14" s="28"/>
      <c r="G14" s="25"/>
      <c r="H14" s="29"/>
      <c r="I14" s="30"/>
      <c r="J14" s="31">
        <v>47</v>
      </c>
      <c r="K14" s="32">
        <v>109</v>
      </c>
      <c r="L14" s="32"/>
      <c r="M14" s="32"/>
      <c r="N14" s="32"/>
      <c r="O14" s="32"/>
      <c r="P14" s="113" t="s">
        <v>44</v>
      </c>
      <c r="Q14" s="25">
        <f t="shared" si="2"/>
        <v>4</v>
      </c>
      <c r="R14" s="25">
        <f t="shared" si="3"/>
        <v>1</v>
      </c>
      <c r="S14" s="25">
        <f t="shared" si="4"/>
        <v>2</v>
      </c>
      <c r="T14" s="32">
        <f>IF($H$21=0,0,IF(H14&gt;=$H$34,8,IF(AND(H14&lt;$H$34,H14&gt;=$H$32),6,IF(AND(H14&lt;$H$32,H14&gt;=$H$35),4,2))))</f>
        <v>0</v>
      </c>
      <c r="U14" s="33">
        <f>IF($I$21=0,0,IF(I14&gt;=$I$34,8,IF(AND(I14&lt;$I$34,I14&gt;=$I$32),6,IF(AND(I14&lt;$I$32,I14&gt;=$I$35),4,2))))</f>
        <v>0</v>
      </c>
      <c r="V14" s="25">
        <f t="shared" si="5"/>
        <v>2</v>
      </c>
      <c r="W14" s="25">
        <f t="shared" si="6"/>
        <v>4</v>
      </c>
      <c r="X14" s="32"/>
      <c r="Y14" s="32"/>
      <c r="Z14" s="32">
        <f t="shared" si="7"/>
        <v>0</v>
      </c>
      <c r="AA14" s="33">
        <f t="shared" si="8"/>
        <v>13</v>
      </c>
      <c r="AB14" s="38">
        <f>AA14/$R$23</f>
        <v>0.29545454545454547</v>
      </c>
      <c r="AC14" s="39"/>
      <c r="AD14" s="40" t="str">
        <f>IF(AC14="1° fascia",P14,"")</f>
        <v/>
      </c>
      <c r="AG14" s="12" t="s">
        <v>45</v>
      </c>
      <c r="AH14" s="33">
        <v>21</v>
      </c>
      <c r="AI14" s="12">
        <v>2</v>
      </c>
      <c r="AL14" s="140" t="s">
        <v>41</v>
      </c>
      <c r="AM14" s="141">
        <v>21</v>
      </c>
      <c r="AN14" s="145">
        <v>0.47727272727272729</v>
      </c>
      <c r="AO14" s="143" t="s">
        <v>77</v>
      </c>
    </row>
    <row r="15" spans="1:41" ht="20.25" customHeight="1" x14ac:dyDescent="0.25">
      <c r="A15" s="1">
        <v>2</v>
      </c>
      <c r="B15" s="37" t="s">
        <v>71</v>
      </c>
      <c r="C15" s="25">
        <v>1281</v>
      </c>
      <c r="D15" s="47">
        <v>25387.069100000001</v>
      </c>
      <c r="E15" s="27">
        <v>4484283</v>
      </c>
      <c r="F15" s="28"/>
      <c r="G15" s="25"/>
      <c r="H15" s="29"/>
      <c r="I15" s="30"/>
      <c r="J15" s="31">
        <f>83+214</f>
        <v>297</v>
      </c>
      <c r="K15" s="32">
        <v>175</v>
      </c>
      <c r="L15" s="35"/>
      <c r="M15" s="32"/>
      <c r="N15" s="32"/>
      <c r="O15" s="32"/>
      <c r="P15" s="37" t="s">
        <v>71</v>
      </c>
      <c r="Q15" s="25">
        <f t="shared" si="2"/>
        <v>8</v>
      </c>
      <c r="R15" s="25">
        <f t="shared" si="3"/>
        <v>4</v>
      </c>
      <c r="S15" s="25">
        <f t="shared" si="4"/>
        <v>6</v>
      </c>
      <c r="T15" s="32">
        <f>IF($H$21=0,0,IF(H15&gt;=$H$34,8,IF(AND(H15&lt;$H$34,H15&gt;=$H$32),6,IF(AND(H15&lt;$H$32,H15&gt;=$H$35),4,2))))</f>
        <v>0</v>
      </c>
      <c r="U15" s="33">
        <f>IF($I$21=0,0,IF(I15&gt;=$I$34,8,IF(AND(I15&lt;$I$34,I15&gt;=$I$32),6,IF(AND(I15&lt;$I$32,I15&gt;=$I$35),4,2))))</f>
        <v>0</v>
      </c>
      <c r="V15" s="25">
        <f t="shared" si="5"/>
        <v>4</v>
      </c>
      <c r="W15" s="25">
        <f t="shared" si="6"/>
        <v>4</v>
      </c>
      <c r="X15" s="33"/>
      <c r="Y15" s="33"/>
      <c r="Z15" s="32">
        <f t="shared" si="7"/>
        <v>0</v>
      </c>
      <c r="AA15" s="33">
        <f t="shared" si="8"/>
        <v>26</v>
      </c>
      <c r="AB15" s="38">
        <f>AA15/$R$23</f>
        <v>0.59090909090909094</v>
      </c>
      <c r="AC15" s="39" t="str">
        <f t="shared" ref="AC15:AC20" si="9">IF(AB15&gt;=0.5,"1° fascia","")</f>
        <v>1° fascia</v>
      </c>
      <c r="AD15" s="40" t="str">
        <f>IF(AC15="1° fascia",P15,"")</f>
        <v xml:space="preserve">Piemonte </v>
      </c>
      <c r="AG15" s="12" t="s">
        <v>43</v>
      </c>
      <c r="AH15" s="33">
        <v>18</v>
      </c>
      <c r="AI15" s="12">
        <v>2</v>
      </c>
      <c r="AL15" s="140" t="s">
        <v>45</v>
      </c>
      <c r="AM15" s="141">
        <v>21</v>
      </c>
      <c r="AN15" s="144">
        <v>0.47727272727272729</v>
      </c>
      <c r="AO15" s="143" t="s">
        <v>77</v>
      </c>
    </row>
    <row r="16" spans="1:41" x14ac:dyDescent="0.25">
      <c r="A16" s="1">
        <v>2</v>
      </c>
      <c r="B16" s="24" t="s">
        <v>45</v>
      </c>
      <c r="C16" s="25">
        <v>258</v>
      </c>
      <c r="D16" s="26">
        <v>19540.904100000003</v>
      </c>
      <c r="E16" s="27">
        <v>4050072</v>
      </c>
      <c r="F16" s="28"/>
      <c r="G16" s="25"/>
      <c r="H16" s="29"/>
      <c r="I16" s="30"/>
      <c r="J16" s="31">
        <f>53+108</f>
        <v>161</v>
      </c>
      <c r="K16" s="32">
        <v>543</v>
      </c>
      <c r="L16" s="32"/>
      <c r="M16" s="32"/>
      <c r="N16" s="32"/>
      <c r="O16" s="32"/>
      <c r="P16" s="113" t="s">
        <v>45</v>
      </c>
      <c r="Q16" s="25">
        <f t="shared" si="2"/>
        <v>4</v>
      </c>
      <c r="R16" s="25">
        <f t="shared" si="3"/>
        <v>3</v>
      </c>
      <c r="S16" s="25">
        <f t="shared" si="4"/>
        <v>6</v>
      </c>
      <c r="T16" s="32">
        <f>IF($H$21=0,0,IF(H16&gt;=$H$34,8,IF(AND(H16&lt;$H$34,H16&gt;=$H$32),6,IF(AND(H16&lt;$H$32,H16&gt;=$H$35),4,2))))</f>
        <v>0</v>
      </c>
      <c r="U16" s="33">
        <f>IF($I$21=0,0,IF(I16&gt;=$I$34,8,IF(AND(I16&lt;$I$34,I16&gt;=$I$32),6,IF(AND(I16&lt;$I$32,I16&gt;=$I$35),4,2))))</f>
        <v>0</v>
      </c>
      <c r="V16" s="25">
        <f t="shared" si="5"/>
        <v>4</v>
      </c>
      <c r="W16" s="25">
        <f t="shared" si="6"/>
        <v>4</v>
      </c>
      <c r="X16" s="33"/>
      <c r="Y16" s="33"/>
      <c r="Z16" s="32">
        <f t="shared" si="7"/>
        <v>0</v>
      </c>
      <c r="AA16" s="33">
        <f t="shared" si="8"/>
        <v>21</v>
      </c>
      <c r="AB16" s="38">
        <f>AA16/$R$23</f>
        <v>0.47727272727272729</v>
      </c>
      <c r="AC16" s="39" t="str">
        <f t="shared" si="9"/>
        <v/>
      </c>
      <c r="AD16" s="40" t="str">
        <f>IF(AC16="1° fascia",P16,"")</f>
        <v/>
      </c>
      <c r="AG16" s="12" t="s">
        <v>46</v>
      </c>
      <c r="AH16" s="33">
        <v>18</v>
      </c>
      <c r="AI16" s="12">
        <v>2</v>
      </c>
      <c r="AL16" s="140" t="s">
        <v>33</v>
      </c>
      <c r="AM16" s="141">
        <v>18</v>
      </c>
      <c r="AN16" s="145">
        <v>0.40909090909090912</v>
      </c>
      <c r="AO16" s="143" t="s">
        <v>76</v>
      </c>
    </row>
    <row r="17" spans="1:41" x14ac:dyDescent="0.25">
      <c r="A17" s="1">
        <v>2</v>
      </c>
      <c r="B17" s="45" t="s">
        <v>42</v>
      </c>
      <c r="C17" s="25">
        <v>287</v>
      </c>
      <c r="D17" s="26">
        <v>22987.0442</v>
      </c>
      <c r="E17" s="27">
        <v>3667780</v>
      </c>
      <c r="F17" s="28"/>
      <c r="G17" s="25"/>
      <c r="H17" s="29"/>
      <c r="I17" s="30"/>
      <c r="J17" s="31">
        <f>100+189+111+194</f>
        <v>594</v>
      </c>
      <c r="K17" s="32">
        <v>397</v>
      </c>
      <c r="L17" s="35"/>
      <c r="M17" s="32"/>
      <c r="N17" s="32"/>
      <c r="O17" s="32"/>
      <c r="P17" s="114" t="s">
        <v>42</v>
      </c>
      <c r="Q17" s="25">
        <f t="shared" si="2"/>
        <v>4</v>
      </c>
      <c r="R17" s="25">
        <f t="shared" si="3"/>
        <v>4</v>
      </c>
      <c r="S17" s="25">
        <f t="shared" si="4"/>
        <v>6</v>
      </c>
      <c r="T17" s="32">
        <f>IF($H$21=0,0,IF(H17&gt;=$H$34,8,IF(AND(H17&lt;$H$34,H17&gt;=$H$32),6,IF(AND(H17&lt;$H$32,H17&gt;=$H$35),4,2))))</f>
        <v>0</v>
      </c>
      <c r="U17" s="33">
        <f>IF($I$21=0,0,IF(I17&gt;=$I$34,8,IF(AND(I17&lt;$I$34,I17&gt;=$I$32),6,IF(AND(I17&lt;$I$32,I17&gt;=$I$35),4,2))))</f>
        <v>0</v>
      </c>
      <c r="V17" s="25">
        <f t="shared" si="5"/>
        <v>6</v>
      </c>
      <c r="W17" s="25">
        <f t="shared" si="6"/>
        <v>4</v>
      </c>
      <c r="X17" s="32"/>
      <c r="Y17" s="32"/>
      <c r="Z17" s="32">
        <f t="shared" si="7"/>
        <v>0</v>
      </c>
      <c r="AA17" s="33">
        <f t="shared" si="8"/>
        <v>24</v>
      </c>
      <c r="AB17" s="38">
        <f>AA17/$R$23</f>
        <v>0.54545454545454541</v>
      </c>
      <c r="AC17" s="39" t="str">
        <f t="shared" si="9"/>
        <v>1° fascia</v>
      </c>
      <c r="AD17" s="40" t="str">
        <f>IF(AC17="1° fascia",P17,"")</f>
        <v>Toscana</v>
      </c>
      <c r="AG17" s="12" t="s">
        <v>34</v>
      </c>
      <c r="AH17" s="33">
        <v>18</v>
      </c>
      <c r="AI17" s="12">
        <v>2</v>
      </c>
      <c r="AL17" s="140" t="s">
        <v>43</v>
      </c>
      <c r="AM17" s="141">
        <v>18</v>
      </c>
      <c r="AN17" s="145">
        <v>0.40909090909090912</v>
      </c>
      <c r="AO17" s="143" t="s">
        <v>76</v>
      </c>
    </row>
    <row r="18" spans="1:41" x14ac:dyDescent="0.25">
      <c r="A18" s="44">
        <v>1</v>
      </c>
      <c r="B18" s="45" t="s">
        <v>47</v>
      </c>
      <c r="C18" s="25">
        <f>159+28+23+167</f>
        <v>377</v>
      </c>
      <c r="D18" s="26">
        <f>10621.7036+13478.32</f>
        <v>24100.0236</v>
      </c>
      <c r="E18" s="27">
        <f>943151+694695</f>
        <v>1637846</v>
      </c>
      <c r="F18" s="28"/>
      <c r="G18" s="25"/>
      <c r="H18" s="29"/>
      <c r="I18" s="30"/>
      <c r="J18" s="31">
        <f>99+77</f>
        <v>176</v>
      </c>
      <c r="K18" s="32">
        <v>1618</v>
      </c>
      <c r="L18" s="35"/>
      <c r="M18" s="32" t="s">
        <v>40</v>
      </c>
      <c r="N18" s="32">
        <v>8</v>
      </c>
      <c r="O18" s="32"/>
      <c r="P18" s="114" t="s">
        <v>47</v>
      </c>
      <c r="Q18" s="25">
        <f t="shared" si="2"/>
        <v>4</v>
      </c>
      <c r="R18" s="25">
        <f t="shared" si="3"/>
        <v>4</v>
      </c>
      <c r="S18" s="25">
        <f t="shared" si="4"/>
        <v>4</v>
      </c>
      <c r="T18" s="32">
        <f>IF($H$21=0,0,IF(H18&gt;=$H$34,8,IF(AND(H18&lt;$H$34,H18&gt;=$H$32),6,IF(AND(H18&lt;$H$32,H18&gt;=$H$35),4,2))))</f>
        <v>0</v>
      </c>
      <c r="U18" s="33">
        <f>IF($I$21=0,0,IF(I18&gt;=$I$34,8,IF(AND(I18&lt;$I$34,I18&gt;=$I$32),6,IF(AND(I18&lt;$I$32,I18&gt;=$I$35),4,2))))</f>
        <v>0</v>
      </c>
      <c r="V18" s="25">
        <f t="shared" si="5"/>
        <v>4</v>
      </c>
      <c r="W18" s="25">
        <f t="shared" si="6"/>
        <v>8</v>
      </c>
      <c r="X18" s="32"/>
      <c r="Y18" s="32"/>
      <c r="Z18" s="32">
        <f t="shared" si="7"/>
        <v>8</v>
      </c>
      <c r="AA18" s="33">
        <f>Q18+R18+S18+V18+W18+Z18</f>
        <v>32</v>
      </c>
      <c r="AB18" s="38">
        <f>AA18/$R$23</f>
        <v>0.72727272727272729</v>
      </c>
      <c r="AC18" s="39" t="str">
        <f t="shared" si="9"/>
        <v>1° fascia</v>
      </c>
      <c r="AD18" s="40" t="str">
        <f>IF(AC18="1° fascia",P18,"")</f>
        <v>Sardegna</v>
      </c>
      <c r="AG18" s="12" t="s">
        <v>33</v>
      </c>
      <c r="AH18" s="33">
        <v>18</v>
      </c>
      <c r="AI18" s="12">
        <v>3</v>
      </c>
      <c r="AL18" s="140" t="s">
        <v>46</v>
      </c>
      <c r="AM18" s="141">
        <v>18</v>
      </c>
      <c r="AN18" s="144">
        <v>0.40909090909090912</v>
      </c>
      <c r="AO18" s="143" t="s">
        <v>76</v>
      </c>
    </row>
    <row r="19" spans="1:41" ht="18.75" customHeight="1" x14ac:dyDescent="0.25">
      <c r="A19" s="1">
        <v>2</v>
      </c>
      <c r="B19" s="24" t="s">
        <v>46</v>
      </c>
      <c r="C19" s="25">
        <v>92</v>
      </c>
      <c r="D19" s="26">
        <v>8464.3274999999994</v>
      </c>
      <c r="E19" s="27">
        <v>883215</v>
      </c>
      <c r="F19" s="28"/>
      <c r="G19" s="25"/>
      <c r="H19" s="29"/>
      <c r="I19" s="30"/>
      <c r="J19" s="31">
        <v>171</v>
      </c>
      <c r="K19" s="32">
        <v>304</v>
      </c>
      <c r="L19" s="35"/>
      <c r="M19" s="32"/>
      <c r="N19" s="32"/>
      <c r="O19" s="32"/>
      <c r="P19" s="113" t="s">
        <v>46</v>
      </c>
      <c r="Q19" s="25">
        <f t="shared" si="2"/>
        <v>4</v>
      </c>
      <c r="R19" s="25">
        <f t="shared" si="3"/>
        <v>2</v>
      </c>
      <c r="S19" s="25">
        <f t="shared" si="4"/>
        <v>4</v>
      </c>
      <c r="T19" s="32">
        <f>IF($H$21=0,0,IF(H19&gt;=$H$34,8,IF(AND(H19&lt;$H$34,H19&gt;=$H$32),6,IF(AND(H19&lt;$H$32,H19&gt;=$H$35),4,2))))</f>
        <v>0</v>
      </c>
      <c r="U19" s="33">
        <f>IF($I$21=0,0,IF(I19&gt;=$I$34,8,IF(AND(I19&lt;$I$34,I19&gt;=$I$32),6,IF(AND(I19&lt;$I$32,I19&gt;=$I$35),4,2))))</f>
        <v>0</v>
      </c>
      <c r="V19" s="25">
        <f t="shared" si="5"/>
        <v>4</v>
      </c>
      <c r="W19" s="25">
        <f t="shared" si="6"/>
        <v>4</v>
      </c>
      <c r="X19" s="32"/>
      <c r="Y19" s="32"/>
      <c r="Z19" s="32">
        <f t="shared" si="7"/>
        <v>0</v>
      </c>
      <c r="AA19" s="33">
        <f t="shared" si="8"/>
        <v>18</v>
      </c>
      <c r="AB19" s="38">
        <f>AA19/$R$23</f>
        <v>0.40909090909090912</v>
      </c>
      <c r="AC19" s="39" t="str">
        <f t="shared" si="9"/>
        <v/>
      </c>
      <c r="AD19" s="40" t="str">
        <f>IF(AC19="1° fascia",P19,"")</f>
        <v/>
      </c>
      <c r="AG19" s="12" t="s">
        <v>39</v>
      </c>
      <c r="AH19" s="33">
        <v>17</v>
      </c>
      <c r="AI19" s="12">
        <v>3</v>
      </c>
      <c r="AL19" s="140" t="s">
        <v>39</v>
      </c>
      <c r="AM19" s="141">
        <v>17</v>
      </c>
      <c r="AN19" s="145">
        <v>0.38636363636363635</v>
      </c>
      <c r="AO19" s="143" t="s">
        <v>76</v>
      </c>
    </row>
    <row r="20" spans="1:41" ht="15.75" thickBot="1" x14ac:dyDescent="0.3">
      <c r="A20" s="1">
        <v>2</v>
      </c>
      <c r="B20" s="24" t="s">
        <v>38</v>
      </c>
      <c r="C20" s="25">
        <v>581</v>
      </c>
      <c r="D20" s="26">
        <v>18407.415699999998</v>
      </c>
      <c r="E20" s="27">
        <v>4853657</v>
      </c>
      <c r="F20" s="28"/>
      <c r="G20" s="25"/>
      <c r="H20" s="29"/>
      <c r="I20" s="30"/>
      <c r="J20" s="31">
        <f>410+336+215</f>
        <v>961</v>
      </c>
      <c r="K20" s="32">
        <v>334</v>
      </c>
      <c r="L20" s="35"/>
      <c r="M20" s="32"/>
      <c r="N20" s="32"/>
      <c r="O20" s="32"/>
      <c r="P20" s="113" t="s">
        <v>38</v>
      </c>
      <c r="Q20" s="25">
        <f t="shared" si="2"/>
        <v>6</v>
      </c>
      <c r="R20" s="25">
        <f t="shared" si="3"/>
        <v>3</v>
      </c>
      <c r="S20" s="25">
        <f t="shared" si="4"/>
        <v>6</v>
      </c>
      <c r="T20" s="32">
        <f>IF(H20&gt;=$C$54,8,IF(AND(H20&lt;$C$54,H20&gt;=$C$53),6,IF(AND(H20&lt;$C$53,H20&gt;=$C$52),4,2)))</f>
        <v>2</v>
      </c>
      <c r="U20" s="32">
        <f>IF(I20&gt;=$C$54,8,IF(AND(I20&lt;$C$54,I20&gt;=$C$53),6,IF(AND(I20&lt;$C$53,I20&gt;=$C$52),4,2)))</f>
        <v>2</v>
      </c>
      <c r="V20" s="25">
        <f t="shared" si="5"/>
        <v>8</v>
      </c>
      <c r="W20" s="25">
        <f t="shared" si="6"/>
        <v>4</v>
      </c>
      <c r="X20" s="32">
        <f>IF(L20&gt;=$K$54,8,IF(AND(L20&lt;$K$54,L20&gt;=$K$53),6,IF(AND(L20&lt;$K$53,L20&gt;=$K$52),4,2)))</f>
        <v>2</v>
      </c>
      <c r="Y20" s="32">
        <f>IF(M20&gt;=$K$54,8,IF(AND(M20&lt;$K$54,M20&gt;=$K$53),6,IF(AND(M20&lt;$K$53,M20&gt;=$K$52),4,2)))</f>
        <v>2</v>
      </c>
      <c r="Z20" s="32">
        <f t="shared" si="7"/>
        <v>0</v>
      </c>
      <c r="AA20" s="33">
        <f t="shared" si="8"/>
        <v>27</v>
      </c>
      <c r="AB20" s="38">
        <f>AA20/$R$23</f>
        <v>0.61363636363636365</v>
      </c>
      <c r="AC20" s="48" t="str">
        <f t="shared" si="9"/>
        <v>1° fascia</v>
      </c>
      <c r="AD20" s="49" t="str">
        <f>IF(AC20="1° fascia",P20,"")</f>
        <v>Veneto</v>
      </c>
      <c r="AG20" s="12" t="s">
        <v>44</v>
      </c>
      <c r="AH20" s="33">
        <v>13</v>
      </c>
      <c r="AI20" s="12">
        <v>3</v>
      </c>
      <c r="AL20" s="146" t="s">
        <v>44</v>
      </c>
      <c r="AM20" s="147">
        <v>13</v>
      </c>
      <c r="AN20" s="148">
        <v>0.29545454545454547</v>
      </c>
      <c r="AO20" s="149" t="s">
        <v>76</v>
      </c>
    </row>
    <row r="21" spans="1:41" ht="15.75" hidden="1" thickBot="1" x14ac:dyDescent="0.3">
      <c r="B21" s="50" t="s">
        <v>48</v>
      </c>
      <c r="C21" s="51">
        <f>SUM(C4:C20)</f>
        <v>7353</v>
      </c>
      <c r="D21" s="52">
        <f>SUM(D4:D20)</f>
        <v>256720.85820000008</v>
      </c>
      <c r="E21" s="52">
        <f>SUM(E4:E20)</f>
        <v>50267396</v>
      </c>
      <c r="F21" s="52">
        <f>SUM(F4:F20)</f>
        <v>0</v>
      </c>
      <c r="G21" s="53">
        <f>SUM(G4:G20)</f>
        <v>0</v>
      </c>
      <c r="H21" s="52">
        <f>SUM(H4:H20)</f>
        <v>0</v>
      </c>
      <c r="I21" s="52">
        <f>SUM(I4:I20)</f>
        <v>0</v>
      </c>
      <c r="J21" s="54">
        <f>SUM(J4:J20)</f>
        <v>5517</v>
      </c>
      <c r="K21" s="52">
        <f>SUM(K4:K20)</f>
        <v>9578</v>
      </c>
      <c r="L21" s="52">
        <f>SUM(L4:L20)</f>
        <v>0</v>
      </c>
      <c r="M21" s="52">
        <f>SUM(M4:M20)</f>
        <v>0</v>
      </c>
      <c r="N21" s="55"/>
      <c r="O21" s="55"/>
      <c r="Z21" s="32">
        <f t="shared" si="7"/>
        <v>0</v>
      </c>
    </row>
    <row r="22" spans="1:41" ht="15.75" thickBot="1" x14ac:dyDescent="0.3"/>
    <row r="23" spans="1:41" x14ac:dyDescent="0.25">
      <c r="Q23" s="56" t="s">
        <v>49</v>
      </c>
      <c r="R23" s="57">
        <v>44</v>
      </c>
    </row>
    <row r="24" spans="1:41" ht="15.75" thickBot="1" x14ac:dyDescent="0.3">
      <c r="J24" s="58"/>
      <c r="Q24" s="59" t="s">
        <v>50</v>
      </c>
      <c r="R24" s="60">
        <v>9</v>
      </c>
    </row>
    <row r="27" spans="1:41" x14ac:dyDescent="0.25">
      <c r="S27" s="61"/>
    </row>
    <row r="31" spans="1:41" ht="57" hidden="1" customHeight="1" thickBot="1" x14ac:dyDescent="0.3">
      <c r="B31" s="62"/>
      <c r="C31" s="63" t="s">
        <v>7</v>
      </c>
      <c r="D31" s="64" t="s">
        <v>8</v>
      </c>
      <c r="E31" s="64" t="s">
        <v>9</v>
      </c>
      <c r="F31" s="64" t="s">
        <v>19</v>
      </c>
      <c r="G31" s="65" t="s">
        <v>20</v>
      </c>
      <c r="H31" s="64" t="s">
        <v>10</v>
      </c>
      <c r="I31" s="64" t="s">
        <v>11</v>
      </c>
      <c r="J31" s="66" t="s">
        <v>12</v>
      </c>
      <c r="K31" s="67" t="s">
        <v>13</v>
      </c>
      <c r="L31" s="68" t="s">
        <v>51</v>
      </c>
      <c r="M31" s="67" t="s">
        <v>52</v>
      </c>
      <c r="N31" s="69"/>
      <c r="O31" s="69"/>
    </row>
    <row r="32" spans="1:41" hidden="1" x14ac:dyDescent="0.25">
      <c r="B32" s="70" t="s">
        <v>53</v>
      </c>
      <c r="C32" s="71">
        <f>AVERAGE(C4:C20)</f>
        <v>432.52941176470586</v>
      </c>
      <c r="D32" s="71">
        <f t="shared" ref="D32:K32" si="10">AVERAGE(D4:D20)</f>
        <v>15101.226952941181</v>
      </c>
      <c r="E32" s="71">
        <f t="shared" si="10"/>
        <v>2956905.6470588236</v>
      </c>
      <c r="F32" s="71" t="e">
        <f t="shared" si="10"/>
        <v>#DIV/0!</v>
      </c>
      <c r="G32" s="71" t="e">
        <f t="shared" si="10"/>
        <v>#DIV/0!</v>
      </c>
      <c r="H32" s="71" t="e">
        <f t="shared" si="10"/>
        <v>#DIV/0!</v>
      </c>
      <c r="I32" s="71" t="e">
        <f t="shared" si="10"/>
        <v>#DIV/0!</v>
      </c>
      <c r="J32" s="71">
        <f t="shared" si="10"/>
        <v>324.52941176470586</v>
      </c>
      <c r="K32" s="71">
        <f t="shared" si="10"/>
        <v>563.41176470588232</v>
      </c>
      <c r="L32" s="72" t="str">
        <f>IF(L21&gt;0,AVERAGE(L4:L20),"")</f>
        <v/>
      </c>
      <c r="M32" s="72" t="str">
        <f>IF(M21&gt;0,AVERAGE(M4:M20),"")</f>
        <v/>
      </c>
      <c r="N32" s="73"/>
      <c r="O32" s="73"/>
    </row>
    <row r="33" spans="2:15" s="12" customFormat="1" ht="34.5" hidden="1" customHeight="1" x14ac:dyDescent="0.25">
      <c r="B33" s="74" t="s">
        <v>54</v>
      </c>
      <c r="C33" s="75">
        <f>STDEVP(C4:C20)</f>
        <v>382.51091759075922</v>
      </c>
      <c r="D33" s="75">
        <f>STDEVP(D4:D20)</f>
        <v>6828.3365448791055</v>
      </c>
      <c r="E33" s="75">
        <f t="shared" ref="E33:K33" si="11">STDEVP(E4:E20)</f>
        <v>2298458.6332161808</v>
      </c>
      <c r="F33" s="75" t="e">
        <f t="shared" si="11"/>
        <v>#DIV/0!</v>
      </c>
      <c r="G33" s="75" t="e">
        <f t="shared" si="11"/>
        <v>#DIV/0!</v>
      </c>
      <c r="H33" s="75" t="e">
        <f t="shared" si="11"/>
        <v>#DIV/0!</v>
      </c>
      <c r="I33" s="75" t="e">
        <f t="shared" si="11"/>
        <v>#DIV/0!</v>
      </c>
      <c r="J33" s="75">
        <f t="shared" si="11"/>
        <v>277.06277004807555</v>
      </c>
      <c r="K33" s="75">
        <f t="shared" si="11"/>
        <v>574.95790729035923</v>
      </c>
      <c r="L33" s="76" t="str">
        <f>IF(L21&gt;0,STDEVP(L4:L20),"")</f>
        <v/>
      </c>
      <c r="M33" s="76" t="str">
        <f>IF(M21&gt;0,STDEVP(M4:M20),"")</f>
        <v/>
      </c>
      <c r="N33" s="58"/>
      <c r="O33" s="58"/>
    </row>
    <row r="34" spans="2:15" s="12" customFormat="1" hidden="1" x14ac:dyDescent="0.25">
      <c r="B34" s="74" t="s">
        <v>55</v>
      </c>
      <c r="C34" s="77">
        <f>C32+C33</f>
        <v>815.04032935546502</v>
      </c>
      <c r="D34" s="78">
        <f>D32+D33</f>
        <v>21929.563497820287</v>
      </c>
      <c r="E34" s="78">
        <f>E32+E33</f>
        <v>5255364.280275004</v>
      </c>
      <c r="F34" s="78" t="e">
        <f t="shared" ref="F34:J34" si="12">F32+F33</f>
        <v>#DIV/0!</v>
      </c>
      <c r="G34" s="78" t="e">
        <f t="shared" si="12"/>
        <v>#DIV/0!</v>
      </c>
      <c r="H34" s="78" t="e">
        <f t="shared" si="12"/>
        <v>#DIV/0!</v>
      </c>
      <c r="I34" s="78" t="e">
        <f t="shared" si="12"/>
        <v>#DIV/0!</v>
      </c>
      <c r="J34" s="78">
        <f t="shared" si="12"/>
        <v>601.5921818127814</v>
      </c>
      <c r="K34" s="78">
        <f>K32+K33</f>
        <v>1138.3696719962416</v>
      </c>
      <c r="L34" s="78" t="str">
        <f t="shared" ref="L34:M34" si="13">IF(L21&gt;0,L32+L33,"")</f>
        <v/>
      </c>
      <c r="M34" s="78" t="str">
        <f t="shared" si="13"/>
        <v/>
      </c>
      <c r="N34" s="112"/>
      <c r="O34" s="112"/>
    </row>
    <row r="35" spans="2:15" s="12" customFormat="1" ht="15.75" hidden="1" thickBot="1" x14ac:dyDescent="0.3">
      <c r="B35" s="79" t="s">
        <v>56</v>
      </c>
      <c r="C35" s="80">
        <f>C32-C33</f>
        <v>50.018494173946635</v>
      </c>
      <c r="D35" s="81">
        <f>D32-D33</f>
        <v>8272.8904080620741</v>
      </c>
      <c r="E35" s="81">
        <f>E32-E33</f>
        <v>658447.01384264277</v>
      </c>
      <c r="F35" s="81" t="e">
        <f t="shared" ref="F35:J35" si="14">F32-F33</f>
        <v>#DIV/0!</v>
      </c>
      <c r="G35" s="81" t="e">
        <f t="shared" si="14"/>
        <v>#DIV/0!</v>
      </c>
      <c r="H35" s="81" t="e">
        <f t="shared" si="14"/>
        <v>#DIV/0!</v>
      </c>
      <c r="I35" s="81" t="e">
        <f t="shared" si="14"/>
        <v>#DIV/0!</v>
      </c>
      <c r="J35" s="81">
        <f t="shared" si="14"/>
        <v>47.466641716630306</v>
      </c>
      <c r="K35" s="81">
        <f>K32-K33</f>
        <v>-11.546142584476911</v>
      </c>
      <c r="L35" s="81" t="str">
        <f t="shared" ref="L35:M35" si="15">IF(L21&gt;0,L32-L33,"")</f>
        <v/>
      </c>
      <c r="M35" s="81" t="str">
        <f t="shared" si="15"/>
        <v/>
      </c>
      <c r="N35" s="112"/>
      <c r="O35" s="112"/>
    </row>
    <row r="36" spans="2:15" s="12" customFormat="1" hidden="1" x14ac:dyDescent="0.25"/>
    <row r="37" spans="2:15" s="12" customFormat="1" x14ac:dyDescent="0.25"/>
    <row r="38" spans="2:15" s="12" customFormat="1" ht="56.25" hidden="1" customHeight="1" x14ac:dyDescent="0.25">
      <c r="B38" s="82" t="s">
        <v>57</v>
      </c>
      <c r="C38" s="64" t="s">
        <v>7</v>
      </c>
      <c r="D38" s="64" t="s">
        <v>8</v>
      </c>
      <c r="E38" s="64" t="s">
        <v>9</v>
      </c>
      <c r="F38" s="64" t="s">
        <v>58</v>
      </c>
      <c r="G38" s="83" t="s">
        <v>20</v>
      </c>
      <c r="H38" s="64" t="s">
        <v>59</v>
      </c>
      <c r="I38" s="66" t="s">
        <v>60</v>
      </c>
      <c r="J38" s="66" t="s">
        <v>61</v>
      </c>
      <c r="K38" s="84" t="s">
        <v>62</v>
      </c>
      <c r="L38" s="68" t="s">
        <v>51</v>
      </c>
      <c r="M38" s="69"/>
      <c r="N38" s="69"/>
      <c r="O38" s="69"/>
    </row>
    <row r="39" spans="2:15" s="12" customFormat="1" ht="15.75" hidden="1" x14ac:dyDescent="0.25">
      <c r="B39" s="85">
        <v>8</v>
      </c>
      <c r="C39" s="86" t="s">
        <v>63</v>
      </c>
      <c r="D39" s="86" t="s">
        <v>63</v>
      </c>
      <c r="E39" s="86" t="s">
        <v>63</v>
      </c>
      <c r="F39" s="86" t="s">
        <v>63</v>
      </c>
      <c r="G39" s="86" t="s">
        <v>63</v>
      </c>
      <c r="H39" s="86" t="s">
        <v>63</v>
      </c>
      <c r="I39" s="86" t="s">
        <v>63</v>
      </c>
      <c r="J39" s="86" t="s">
        <v>63</v>
      </c>
      <c r="K39" s="87" t="s">
        <v>64</v>
      </c>
      <c r="L39" s="88"/>
      <c r="M39" s="1"/>
      <c r="N39" s="1"/>
      <c r="O39" s="1"/>
    </row>
    <row r="40" spans="2:15" s="12" customFormat="1" ht="24" hidden="1" x14ac:dyDescent="0.25">
      <c r="B40" s="85">
        <v>6</v>
      </c>
      <c r="C40" s="89" t="s">
        <v>65</v>
      </c>
      <c r="D40" s="89" t="s">
        <v>65</v>
      </c>
      <c r="E40" s="89" t="s">
        <v>65</v>
      </c>
      <c r="F40" s="89" t="s">
        <v>65</v>
      </c>
      <c r="G40" s="89" t="s">
        <v>65</v>
      </c>
      <c r="H40" s="89" t="s">
        <v>65</v>
      </c>
      <c r="I40" s="89" t="s">
        <v>65</v>
      </c>
      <c r="J40" s="89" t="s">
        <v>65</v>
      </c>
      <c r="K40" s="90"/>
      <c r="L40" s="91"/>
    </row>
    <row r="41" spans="2:15" s="12" customFormat="1" ht="24" hidden="1" x14ac:dyDescent="0.25">
      <c r="B41" s="85">
        <v>4</v>
      </c>
      <c r="C41" s="89" t="s">
        <v>65</v>
      </c>
      <c r="D41" s="89" t="s">
        <v>65</v>
      </c>
      <c r="E41" s="89" t="s">
        <v>65</v>
      </c>
      <c r="F41" s="89" t="s">
        <v>65</v>
      </c>
      <c r="G41" s="89" t="s">
        <v>65</v>
      </c>
      <c r="H41" s="89" t="s">
        <v>65</v>
      </c>
      <c r="I41" s="89" t="s">
        <v>65</v>
      </c>
      <c r="J41" s="89" t="s">
        <v>65</v>
      </c>
      <c r="K41" s="92"/>
      <c r="L41" s="93"/>
      <c r="M41" s="94"/>
      <c r="N41" s="94"/>
      <c r="O41" s="94"/>
    </row>
    <row r="42" spans="2:15" s="12" customFormat="1" ht="16.5" hidden="1" thickBot="1" x14ac:dyDescent="0.3">
      <c r="B42" s="95">
        <v>2</v>
      </c>
      <c r="C42" s="96" t="s">
        <v>66</v>
      </c>
      <c r="D42" s="96" t="s">
        <v>66</v>
      </c>
      <c r="E42" s="96" t="s">
        <v>66</v>
      </c>
      <c r="F42" s="96" t="s">
        <v>66</v>
      </c>
      <c r="G42" s="96" t="s">
        <v>66</v>
      </c>
      <c r="H42" s="96" t="s">
        <v>66</v>
      </c>
      <c r="I42" s="96" t="s">
        <v>66</v>
      </c>
      <c r="J42" s="96" t="s">
        <v>66</v>
      </c>
      <c r="K42" s="97"/>
      <c r="L42" s="98" t="s">
        <v>64</v>
      </c>
      <c r="M42" s="1"/>
      <c r="N42" s="1"/>
      <c r="O42" s="1"/>
    </row>
    <row r="43" spans="2:15" s="12" customFormat="1" hidden="1" x14ac:dyDescent="0.25"/>
    <row r="44" spans="2:15" s="12" customFormat="1" hidden="1" x14ac:dyDescent="0.25">
      <c r="B44" s="12" t="s">
        <v>67</v>
      </c>
      <c r="K44" s="12">
        <f>65+92</f>
        <v>157</v>
      </c>
    </row>
    <row r="45" spans="2:15" s="12" customFormat="1" hidden="1" x14ac:dyDescent="0.25">
      <c r="B45" s="12" t="s">
        <v>68</v>
      </c>
      <c r="K45" s="12">
        <f>1169+4915</f>
        <v>6084</v>
      </c>
    </row>
    <row r="46" spans="2:15" s="12" customFormat="1" hidden="1" x14ac:dyDescent="0.25">
      <c r="C46" s="99"/>
      <c r="K46" s="58">
        <f>K21+K44+K45</f>
        <v>15819</v>
      </c>
    </row>
    <row r="47" spans="2:15" s="12" customFormat="1" hidden="1" x14ac:dyDescent="0.25">
      <c r="C47" s="100"/>
      <c r="D47" s="101"/>
      <c r="E47" s="43"/>
    </row>
    <row r="48" spans="2:15" s="12" customFormat="1" hidden="1" x14ac:dyDescent="0.25">
      <c r="C48" s="100"/>
      <c r="D48" s="101"/>
      <c r="E48" s="43"/>
    </row>
    <row r="49" spans="2:15" s="12" customFormat="1" ht="20.25" hidden="1" x14ac:dyDescent="0.3">
      <c r="B49" s="102" t="s">
        <v>69</v>
      </c>
      <c r="C49" s="103">
        <f>C33/C32</f>
        <v>0.8843581666045025</v>
      </c>
      <c r="D49" s="103">
        <f t="shared" ref="D49:M49" si="16">D33/D32</f>
        <v>0.45217097697807851</v>
      </c>
      <c r="E49" s="103">
        <f t="shared" si="16"/>
        <v>0.77731889602308168</v>
      </c>
      <c r="F49" s="103" t="e">
        <f t="shared" si="16"/>
        <v>#DIV/0!</v>
      </c>
      <c r="G49" s="103" t="e">
        <f t="shared" si="16"/>
        <v>#DIV/0!</v>
      </c>
      <c r="H49" s="103" t="e">
        <f t="shared" si="16"/>
        <v>#DIV/0!</v>
      </c>
      <c r="I49" s="103" t="e">
        <f t="shared" si="16"/>
        <v>#DIV/0!</v>
      </c>
      <c r="J49" s="103">
        <f t="shared" si="16"/>
        <v>0.85373701120487311</v>
      </c>
      <c r="K49" s="103">
        <f t="shared" si="16"/>
        <v>1.0204932578759769</v>
      </c>
      <c r="L49" s="103" t="e">
        <f t="shared" si="16"/>
        <v>#VALUE!</v>
      </c>
      <c r="M49" s="103" t="e">
        <f t="shared" si="16"/>
        <v>#VALUE!</v>
      </c>
      <c r="N49" s="103"/>
      <c r="O49" s="103"/>
    </row>
    <row r="50" spans="2:15" s="12" customFormat="1" hidden="1" x14ac:dyDescent="0.25">
      <c r="B50" s="104"/>
    </row>
    <row r="51" spans="2:15" s="12" customFormat="1" hidden="1" x14ac:dyDescent="0.25">
      <c r="B51" s="104"/>
    </row>
    <row r="52" spans="2:15" s="12" customFormat="1" hidden="1" x14ac:dyDescent="0.25">
      <c r="B52" s="105"/>
      <c r="C52" s="106">
        <f>AVERAGE(C4:C20)</f>
        <v>432.52941176470586</v>
      </c>
      <c r="D52" s="106">
        <f>QUARTILE(D4:D20,1)</f>
        <v>9401.3755000000019</v>
      </c>
      <c r="E52" s="106">
        <f>QUARTILE(E4:E20,1)</f>
        <v>1306416</v>
      </c>
      <c r="F52" s="106" t="e">
        <f>QUARTILE(F4:F20,1)</f>
        <v>#NUM!</v>
      </c>
      <c r="G52" s="106" t="e">
        <f>QUARTILE(G4:G20,1)</f>
        <v>#NUM!</v>
      </c>
      <c r="H52" s="106" t="e">
        <f>QUARTILE(H4:H20,1)</f>
        <v>#NUM!</v>
      </c>
      <c r="I52" s="106" t="e">
        <f>QUARTILE(I4:I20,1)</f>
        <v>#NUM!</v>
      </c>
      <c r="J52" s="106">
        <f>QUARTILE(J4:J20,1)</f>
        <v>161</v>
      </c>
      <c r="K52" s="106">
        <f>QUARTILE(K4:K20,1)</f>
        <v>258</v>
      </c>
      <c r="L52" s="106" t="e">
        <f>QUARTILE(L4:L20,1)</f>
        <v>#NUM!</v>
      </c>
      <c r="M52" s="106" t="e">
        <f>QUARTILE(M4:M20,1)</f>
        <v>#NUM!</v>
      </c>
      <c r="N52" s="105"/>
      <c r="O52" s="105"/>
    </row>
    <row r="53" spans="2:15" s="12" customFormat="1" hidden="1" x14ac:dyDescent="0.25">
      <c r="B53" s="105"/>
      <c r="C53" s="106">
        <f>_xlfn.STDEV.P(C4:C20)</f>
        <v>382.51091759075922</v>
      </c>
      <c r="D53" s="106">
        <f>QUARTILE(D4:D20,2)</f>
        <v>14768.002500000001</v>
      </c>
      <c r="E53" s="106">
        <f>QUARTILE(E4:E20,2)</f>
        <v>1958418</v>
      </c>
      <c r="F53" s="106" t="e">
        <f>QUARTILE(F4:F20,2)</f>
        <v>#NUM!</v>
      </c>
      <c r="G53" s="106" t="e">
        <f>QUARTILE(G4:G20,2)</f>
        <v>#NUM!</v>
      </c>
      <c r="H53" s="106" t="e">
        <f>QUARTILE(H4:H20,2)</f>
        <v>#NUM!</v>
      </c>
      <c r="I53" s="106" t="e">
        <f>QUARTILE(I4:I20,2)</f>
        <v>#NUM!</v>
      </c>
      <c r="J53" s="106">
        <f>QUARTILE(J4:J20,2)</f>
        <v>244</v>
      </c>
      <c r="K53" s="106">
        <f>QUARTILE(K4:K20,2)</f>
        <v>334</v>
      </c>
      <c r="L53" s="106" t="e">
        <f>QUARTILE(L4:L20,2)</f>
        <v>#NUM!</v>
      </c>
      <c r="M53" s="106" t="e">
        <f>QUARTILE(M4:M20,2)</f>
        <v>#NUM!</v>
      </c>
      <c r="N53" s="105"/>
      <c r="O53" s="105"/>
    </row>
    <row r="54" spans="2:15" s="12" customFormat="1" hidden="1" x14ac:dyDescent="0.25">
      <c r="B54" s="105"/>
      <c r="C54" s="106">
        <f>C52+C53</f>
        <v>815.04032935546502</v>
      </c>
      <c r="D54" s="106">
        <f>QUARTILE(D4:D20,3)</f>
        <v>22452.777900000001</v>
      </c>
      <c r="E54" s="106">
        <f>QUARTILE(E4:E20,3)</f>
        <v>4341240</v>
      </c>
      <c r="F54" s="106" t="e">
        <f>QUARTILE(F4:F20,3)</f>
        <v>#NUM!</v>
      </c>
      <c r="G54" s="106" t="e">
        <f>QUARTILE(G4:G20,3)</f>
        <v>#NUM!</v>
      </c>
      <c r="H54" s="106" t="e">
        <f>QUARTILE(H4:H20,3)</f>
        <v>#NUM!</v>
      </c>
      <c r="I54" s="106" t="e">
        <f>QUARTILE(I4:I20,3)</f>
        <v>#NUM!</v>
      </c>
      <c r="J54" s="106">
        <f>QUARTILE(J4:J20,3)</f>
        <v>435</v>
      </c>
      <c r="K54" s="106">
        <f>QUARTILE(K4:K20,3)</f>
        <v>470</v>
      </c>
      <c r="L54" s="106" t="e">
        <f>QUARTILE(L4:L20,3)</f>
        <v>#NUM!</v>
      </c>
      <c r="M54" s="106" t="e">
        <f>QUARTILE(M4:M20,3)</f>
        <v>#NUM!</v>
      </c>
      <c r="N54" s="105"/>
      <c r="O54" s="105"/>
    </row>
    <row r="55" spans="2:15" s="12" customFormat="1" hidden="1" x14ac:dyDescent="0.25">
      <c r="B55" s="105"/>
      <c r="C55" s="106">
        <f>C52-C53</f>
        <v>50.018494173946635</v>
      </c>
      <c r="D55" s="106">
        <f>QUARTILE(D4:D20,4)</f>
        <v>25387.069100000001</v>
      </c>
      <c r="E55" s="106">
        <f>QUARTILE(E4:E20,4)</f>
        <v>9700881</v>
      </c>
      <c r="F55" s="106" t="e">
        <f>QUARTILE(F4:F20,4)</f>
        <v>#NUM!</v>
      </c>
      <c r="G55" s="106" t="e">
        <f>QUARTILE(G4:G20,4)</f>
        <v>#NUM!</v>
      </c>
      <c r="H55" s="106" t="e">
        <f>QUARTILE(H4:H20,4)</f>
        <v>#NUM!</v>
      </c>
      <c r="I55" s="106" t="e">
        <f>QUARTILE(I4:I20,4)</f>
        <v>#NUM!</v>
      </c>
      <c r="J55" s="106">
        <f>QUARTILE(J4:J20,4)</f>
        <v>961</v>
      </c>
      <c r="K55" s="106">
        <f>QUARTILE(K4:K20,4)</f>
        <v>2320</v>
      </c>
      <c r="L55" s="106" t="e">
        <f>QUARTILE(L4:L20,4)</f>
        <v>#NUM!</v>
      </c>
      <c r="M55" s="106" t="e">
        <f>QUARTILE(M4:M20,4)</f>
        <v>#NUM!</v>
      </c>
      <c r="N55" s="105"/>
      <c r="O55" s="105"/>
    </row>
    <row r="56" spans="2:15" s="12" customFormat="1" x14ac:dyDescent="0.25">
      <c r="C56" s="100"/>
      <c r="D56" s="107"/>
      <c r="E56" s="43"/>
    </row>
    <row r="57" spans="2:15" s="12" customFormat="1" x14ac:dyDescent="0.25">
      <c r="C57" s="100"/>
      <c r="D57" s="107"/>
      <c r="E57" s="43"/>
      <c r="G57" s="108"/>
      <c r="J57" s="109"/>
    </row>
    <row r="58" spans="2:15" s="12" customFormat="1" x14ac:dyDescent="0.25">
      <c r="C58" s="100"/>
      <c r="D58" s="107"/>
      <c r="E58" s="43"/>
      <c r="G58" s="110"/>
    </row>
    <row r="59" spans="2:15" s="12" customFormat="1" x14ac:dyDescent="0.25">
      <c r="C59" s="100"/>
      <c r="D59" s="107"/>
      <c r="E59" s="43"/>
      <c r="G59" s="110"/>
    </row>
    <row r="60" spans="2:15" s="12" customFormat="1" x14ac:dyDescent="0.25">
      <c r="C60" s="100"/>
      <c r="D60" s="107"/>
      <c r="E60" s="43"/>
      <c r="G60" s="110"/>
    </row>
    <row r="61" spans="2:15" s="12" customFormat="1" x14ac:dyDescent="0.25"/>
    <row r="62" spans="2:15" s="12" customFormat="1" x14ac:dyDescent="0.25">
      <c r="C62" s="100"/>
      <c r="D62" s="107"/>
      <c r="E62" s="43"/>
      <c r="G62" s="110"/>
    </row>
    <row r="63" spans="2:15" s="12" customFormat="1" x14ac:dyDescent="0.25">
      <c r="C63" s="100"/>
      <c r="D63" s="107"/>
      <c r="E63" s="43"/>
    </row>
    <row r="64" spans="2:15" s="12" customFormat="1" x14ac:dyDescent="0.25">
      <c r="C64" s="100"/>
      <c r="D64" s="101"/>
      <c r="E64" s="43"/>
    </row>
    <row r="65" spans="3:5" s="12" customFormat="1" x14ac:dyDescent="0.25">
      <c r="C65" s="100"/>
      <c r="D65" s="101"/>
      <c r="E65" s="43"/>
    </row>
    <row r="66" spans="3:5" s="12" customFormat="1" x14ac:dyDescent="0.25">
      <c r="C66" s="100"/>
      <c r="D66" s="101"/>
      <c r="E66" s="43"/>
    </row>
    <row r="67" spans="3:5" s="12" customFormat="1" x14ac:dyDescent="0.25">
      <c r="C67" s="100"/>
      <c r="D67" s="101"/>
      <c r="E67" s="43"/>
    </row>
    <row r="68" spans="3:5" s="12" customFormat="1" x14ac:dyDescent="0.25">
      <c r="C68" s="100"/>
      <c r="D68" s="107"/>
      <c r="E68" s="43"/>
    </row>
    <row r="69" spans="3:5" s="12" customFormat="1" x14ac:dyDescent="0.25">
      <c r="C69" s="100"/>
      <c r="D69" s="107"/>
      <c r="E69" s="43"/>
    </row>
    <row r="70" spans="3:5" s="12" customFormat="1" x14ac:dyDescent="0.25"/>
    <row r="71" spans="3:5" s="12" customFormat="1" x14ac:dyDescent="0.25"/>
    <row r="72" spans="3:5" s="12" customFormat="1" x14ac:dyDescent="0.25"/>
    <row r="73" spans="3:5" s="12" customFormat="1" x14ac:dyDescent="0.25"/>
    <row r="74" spans="3:5" s="12" customFormat="1" x14ac:dyDescent="0.25"/>
    <row r="75" spans="3:5" s="12" customFormat="1" x14ac:dyDescent="0.25"/>
  </sheetData>
  <sortState ref="AL4:AO20">
    <sortCondition descending="1" ref="AM4"/>
  </sortState>
  <mergeCells count="3">
    <mergeCell ref="B1:B2"/>
    <mergeCell ref="C1:D1"/>
    <mergeCell ref="J1:M1"/>
  </mergeCells>
  <conditionalFormatting sqref="C46 C4:C6 D47:D48 D56:D60 D62:D69 C8:C20">
    <cfRule type="cellIs" dxfId="3" priority="1" stopIfTrue="1" operator="greaterThan">
      <formula>#REF!</formula>
    </cfRule>
    <cfRule type="cellIs" dxfId="2" priority="2" stopIfTrue="1" operator="between">
      <formula>#REF!</formula>
      <formula>#REF!</formula>
    </cfRule>
    <cfRule type="cellIs" dxfId="1" priority="3" stopIfTrue="1" operator="between">
      <formula>#REF!</formula>
      <formula>#REF!</formula>
    </cfRule>
  </conditionalFormatting>
  <conditionalFormatting sqref="AD4:AD20">
    <cfRule type="cellIs" dxfId="0" priority="4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Onesti</dc:creator>
  <cp:lastModifiedBy>Raffaella Onesti</cp:lastModifiedBy>
  <cp:lastPrinted>2014-12-16T13:46:45Z</cp:lastPrinted>
  <dcterms:created xsi:type="dcterms:W3CDTF">2014-12-16T10:05:13Z</dcterms:created>
  <dcterms:modified xsi:type="dcterms:W3CDTF">2014-12-16T13:50:46Z</dcterms:modified>
</cp:coreProperties>
</file>