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8195" windowHeight="10545" tabRatio="583" firstSheet="1" activeTab="1"/>
  </bookViews>
  <sheets>
    <sheet name="sopr. BAP" sheetId="1" state="hidden" r:id="rId1"/>
    <sheet name="sopr. BAP (2)" sheetId="5" r:id="rId2"/>
    <sheet name="Foglio2" sheetId="2" r:id="rId3"/>
    <sheet name="Foglio3" sheetId="3" r:id="rId4"/>
  </sheets>
  <calcPr calcId="145621"/>
</workbook>
</file>

<file path=xl/calcChain.xml><?xml version="1.0" encoding="utf-8"?>
<calcChain xmlns="http://schemas.openxmlformats.org/spreadsheetml/2006/main">
  <c r="G47" i="5"/>
  <c r="F47"/>
  <c r="E47"/>
  <c r="G46"/>
  <c r="G49" s="1"/>
  <c r="F46"/>
  <c r="E46"/>
  <c r="K34"/>
  <c r="G34"/>
  <c r="F34"/>
  <c r="E34"/>
  <c r="T33"/>
  <c r="S33"/>
  <c r="M33"/>
  <c r="M32"/>
  <c r="D32"/>
  <c r="C32"/>
  <c r="T31"/>
  <c r="S31"/>
  <c r="M31"/>
  <c r="D31"/>
  <c r="M30"/>
  <c r="M29"/>
  <c r="D29"/>
  <c r="C29"/>
  <c r="M28"/>
  <c r="D28"/>
  <c r="C28"/>
  <c r="T27"/>
  <c r="S27"/>
  <c r="M27"/>
  <c r="D27"/>
  <c r="C27"/>
  <c r="M26"/>
  <c r="D26"/>
  <c r="C26"/>
  <c r="M25"/>
  <c r="D25"/>
  <c r="C25"/>
  <c r="M24"/>
  <c r="D24"/>
  <c r="C24"/>
  <c r="M23"/>
  <c r="D23"/>
  <c r="C23"/>
  <c r="M22"/>
  <c r="D22"/>
  <c r="C22"/>
  <c r="T21"/>
  <c r="S21"/>
  <c r="M21"/>
  <c r="D21"/>
  <c r="T20"/>
  <c r="S20"/>
  <c r="M20"/>
  <c r="D20"/>
  <c r="T19"/>
  <c r="S19"/>
  <c r="M19"/>
  <c r="T18"/>
  <c r="S18"/>
  <c r="M18"/>
  <c r="T17"/>
  <c r="S17"/>
  <c r="M17"/>
  <c r="D17"/>
  <c r="C17"/>
  <c r="T16"/>
  <c r="S16"/>
  <c r="M16"/>
  <c r="D16"/>
  <c r="C16"/>
  <c r="T15"/>
  <c r="S15"/>
  <c r="M15"/>
  <c r="M14"/>
  <c r="D14"/>
  <c r="C14"/>
  <c r="T13"/>
  <c r="S13"/>
  <c r="M13"/>
  <c r="T12"/>
  <c r="S12"/>
  <c r="M12"/>
  <c r="T11"/>
  <c r="S11"/>
  <c r="M11"/>
  <c r="D11"/>
  <c r="C11"/>
  <c r="T10"/>
  <c r="S10"/>
  <c r="M10"/>
  <c r="D10"/>
  <c r="C10"/>
  <c r="T9"/>
  <c r="S9"/>
  <c r="M9"/>
  <c r="D9"/>
  <c r="C9"/>
  <c r="M8"/>
  <c r="M7"/>
  <c r="D7"/>
  <c r="C7"/>
  <c r="T6"/>
  <c r="S6"/>
  <c r="M6"/>
  <c r="D6"/>
  <c r="C6"/>
  <c r="M5"/>
  <c r="T4"/>
  <c r="S4"/>
  <c r="M4"/>
  <c r="T3"/>
  <c r="S3"/>
  <c r="M3"/>
  <c r="E49" l="1"/>
  <c r="F49"/>
  <c r="F48"/>
  <c r="Q16" s="1"/>
  <c r="C47"/>
  <c r="D34"/>
  <c r="D47"/>
  <c r="D46"/>
  <c r="C34"/>
  <c r="C46"/>
  <c r="Q29"/>
  <c r="Q31"/>
  <c r="E48"/>
  <c r="G48"/>
  <c r="X4" i="1"/>
  <c r="Q18" i="5" l="1"/>
  <c r="Q30"/>
  <c r="Q4"/>
  <c r="Q32"/>
  <c r="Q33"/>
  <c r="Q22"/>
  <c r="Q12"/>
  <c r="Q28"/>
  <c r="Q14"/>
  <c r="Q26"/>
  <c r="Q10"/>
  <c r="Q8"/>
  <c r="Q24"/>
  <c r="Q6"/>
  <c r="Q25"/>
  <c r="Q21"/>
  <c r="Q27"/>
  <c r="Q20"/>
  <c r="Q19"/>
  <c r="Q11"/>
  <c r="Q7"/>
  <c r="Q3"/>
  <c r="Q23"/>
  <c r="Q13"/>
  <c r="Q5"/>
  <c r="Q15"/>
  <c r="Q17"/>
  <c r="Q9"/>
  <c r="D48"/>
  <c r="D49"/>
  <c r="P25"/>
  <c r="P17"/>
  <c r="P13"/>
  <c r="P9"/>
  <c r="P7"/>
  <c r="P5"/>
  <c r="P33"/>
  <c r="P30"/>
  <c r="P32"/>
  <c r="P29"/>
  <c r="P27"/>
  <c r="P23"/>
  <c r="P21"/>
  <c r="P20"/>
  <c r="P19"/>
  <c r="P15"/>
  <c r="P11"/>
  <c r="P3"/>
  <c r="P31"/>
  <c r="P24"/>
  <c r="P14"/>
  <c r="P12"/>
  <c r="P10"/>
  <c r="P8"/>
  <c r="P4"/>
  <c r="P26"/>
  <c r="P6"/>
  <c r="P28"/>
  <c r="P22"/>
  <c r="P18"/>
  <c r="P16"/>
  <c r="R32"/>
  <c r="R29"/>
  <c r="R27"/>
  <c r="R23"/>
  <c r="R21"/>
  <c r="R20"/>
  <c r="R19"/>
  <c r="R15"/>
  <c r="R11"/>
  <c r="R3"/>
  <c r="R31"/>
  <c r="R25"/>
  <c r="R17"/>
  <c r="R13"/>
  <c r="R9"/>
  <c r="R7"/>
  <c r="R5"/>
  <c r="R33"/>
  <c r="R30"/>
  <c r="R28"/>
  <c r="R26"/>
  <c r="R22"/>
  <c r="R18"/>
  <c r="R16"/>
  <c r="R6"/>
  <c r="R24"/>
  <c r="R14"/>
  <c r="R12"/>
  <c r="R10"/>
  <c r="R8"/>
  <c r="R4"/>
  <c r="C49"/>
  <c r="C48"/>
  <c r="E47" i="1"/>
  <c r="E46"/>
  <c r="K34"/>
  <c r="E34"/>
  <c r="T33"/>
  <c r="S33"/>
  <c r="M33"/>
  <c r="M32"/>
  <c r="D32"/>
  <c r="C32"/>
  <c r="T31"/>
  <c r="S31"/>
  <c r="M31"/>
  <c r="D31"/>
  <c r="M30"/>
  <c r="M29"/>
  <c r="D29"/>
  <c r="C29"/>
  <c r="M28"/>
  <c r="D28"/>
  <c r="C28"/>
  <c r="T27"/>
  <c r="S27"/>
  <c r="M27"/>
  <c r="D27"/>
  <c r="C27"/>
  <c r="M26"/>
  <c r="D26"/>
  <c r="C26"/>
  <c r="M25"/>
  <c r="D25"/>
  <c r="C25"/>
  <c r="M24"/>
  <c r="D24"/>
  <c r="C24"/>
  <c r="M23"/>
  <c r="D23"/>
  <c r="C23"/>
  <c r="M22"/>
  <c r="D22"/>
  <c r="C22"/>
  <c r="T21"/>
  <c r="S21"/>
  <c r="M21"/>
  <c r="D21"/>
  <c r="T20"/>
  <c r="S20"/>
  <c r="M20"/>
  <c r="D20"/>
  <c r="T19"/>
  <c r="S19"/>
  <c r="M19"/>
  <c r="T18"/>
  <c r="S18"/>
  <c r="M18"/>
  <c r="T17"/>
  <c r="S17"/>
  <c r="M17"/>
  <c r="D17"/>
  <c r="C17"/>
  <c r="T16"/>
  <c r="S16"/>
  <c r="M16"/>
  <c r="D16"/>
  <c r="C16"/>
  <c r="T15"/>
  <c r="S15"/>
  <c r="M15"/>
  <c r="M14"/>
  <c r="D14"/>
  <c r="C14"/>
  <c r="T13"/>
  <c r="S13"/>
  <c r="M13"/>
  <c r="T12"/>
  <c r="S12"/>
  <c r="M12"/>
  <c r="T11"/>
  <c r="S11"/>
  <c r="M11"/>
  <c r="D11"/>
  <c r="C11"/>
  <c r="T10"/>
  <c r="S10"/>
  <c r="M10"/>
  <c r="D10"/>
  <c r="C10"/>
  <c r="T9"/>
  <c r="S9"/>
  <c r="M9"/>
  <c r="D9"/>
  <c r="C9"/>
  <c r="M8"/>
  <c r="M7"/>
  <c r="D7"/>
  <c r="C7"/>
  <c r="T6"/>
  <c r="S6"/>
  <c r="M6"/>
  <c r="D6"/>
  <c r="C6"/>
  <c r="M5"/>
  <c r="T4"/>
  <c r="S4"/>
  <c r="M4"/>
  <c r="T3"/>
  <c r="S3"/>
  <c r="M3"/>
  <c r="N21" i="5" l="1"/>
  <c r="N20"/>
  <c r="N19"/>
  <c r="N15"/>
  <c r="N3"/>
  <c r="N31"/>
  <c r="N13"/>
  <c r="N5"/>
  <c r="X5" s="1"/>
  <c r="Y5" s="1"/>
  <c r="Z5" s="1"/>
  <c r="N33"/>
  <c r="N8"/>
  <c r="N4"/>
  <c r="N28"/>
  <c r="X28" s="1"/>
  <c r="Y28" s="1"/>
  <c r="Z28" s="1"/>
  <c r="N22"/>
  <c r="N18"/>
  <c r="N6"/>
  <c r="N30"/>
  <c r="N24"/>
  <c r="N14"/>
  <c r="N12"/>
  <c r="N10"/>
  <c r="N26"/>
  <c r="N16"/>
  <c r="N27"/>
  <c r="N17"/>
  <c r="N11"/>
  <c r="N29"/>
  <c r="N7"/>
  <c r="N23"/>
  <c r="N25"/>
  <c r="N32"/>
  <c r="N9"/>
  <c r="O12"/>
  <c r="O8"/>
  <c r="O4"/>
  <c r="O33"/>
  <c r="O30"/>
  <c r="O18"/>
  <c r="O32"/>
  <c r="O29"/>
  <c r="O27"/>
  <c r="O23"/>
  <c r="O21"/>
  <c r="O20"/>
  <c r="O19"/>
  <c r="O15"/>
  <c r="O11"/>
  <c r="O3"/>
  <c r="O25"/>
  <c r="O13"/>
  <c r="O7"/>
  <c r="O5"/>
  <c r="O17"/>
  <c r="O9"/>
  <c r="O10"/>
  <c r="O28"/>
  <c r="O24"/>
  <c r="O22"/>
  <c r="O14"/>
  <c r="O31"/>
  <c r="O6"/>
  <c r="O16"/>
  <c r="O26"/>
  <c r="C47" i="1"/>
  <c r="E48"/>
  <c r="E49"/>
  <c r="F47"/>
  <c r="C46"/>
  <c r="C34"/>
  <c r="G46"/>
  <c r="F46"/>
  <c r="F34"/>
  <c r="D34"/>
  <c r="D47"/>
  <c r="D46"/>
  <c r="X29" i="5" l="1"/>
  <c r="Y29" s="1"/>
  <c r="Z29" s="1"/>
  <c r="X16"/>
  <c r="Y16" s="1"/>
  <c r="Z16" s="1"/>
  <c r="X18"/>
  <c r="Y18" s="1"/>
  <c r="Z18" s="1"/>
  <c r="X8"/>
  <c r="Y8" s="1"/>
  <c r="Z8" s="1"/>
  <c r="X31"/>
  <c r="Y31" s="1"/>
  <c r="Z31" s="1"/>
  <c r="X20"/>
  <c r="Y20" s="1"/>
  <c r="Z20" s="1"/>
  <c r="X23"/>
  <c r="Y23" s="1"/>
  <c r="Z23" s="1"/>
  <c r="X15"/>
  <c r="Y15" s="1"/>
  <c r="Z15" s="1"/>
  <c r="X17"/>
  <c r="Y17" s="1"/>
  <c r="Z17" s="1"/>
  <c r="X10"/>
  <c r="Y10" s="1"/>
  <c r="Z10" s="1"/>
  <c r="X30"/>
  <c r="Y30" s="1"/>
  <c r="Z30" s="1"/>
  <c r="X9"/>
  <c r="Y9" s="1"/>
  <c r="Z9" s="1"/>
  <c r="X7"/>
  <c r="Y7" s="1"/>
  <c r="Z7" s="1"/>
  <c r="X27"/>
  <c r="Y27" s="1"/>
  <c r="Z27" s="1"/>
  <c r="X12"/>
  <c r="Y12" s="1"/>
  <c r="Z12" s="1"/>
  <c r="X6"/>
  <c r="Y6" s="1"/>
  <c r="Z6" s="1"/>
  <c r="X4"/>
  <c r="Y4" s="1"/>
  <c r="Z4" s="1"/>
  <c r="X13"/>
  <c r="Y13" s="1"/>
  <c r="Z13" s="1"/>
  <c r="X19"/>
  <c r="Y19" s="1"/>
  <c r="Z19" s="1"/>
  <c r="X32"/>
  <c r="Y32" s="1"/>
  <c r="Z32" s="1"/>
  <c r="X14"/>
  <c r="Y14" s="1"/>
  <c r="Z14" s="1"/>
  <c r="X25"/>
  <c r="Y25" s="1"/>
  <c r="Z25" s="1"/>
  <c r="X11"/>
  <c r="Y11" s="1"/>
  <c r="Z11" s="1"/>
  <c r="X26"/>
  <c r="Y26" s="1"/>
  <c r="Z26" s="1"/>
  <c r="X24"/>
  <c r="Y24" s="1"/>
  <c r="Z24" s="1"/>
  <c r="X22"/>
  <c r="Y22" s="1"/>
  <c r="Z22" s="1"/>
  <c r="X33"/>
  <c r="Y33" s="1"/>
  <c r="Z33" s="1"/>
  <c r="X3"/>
  <c r="Y3" s="1"/>
  <c r="Z3" s="1"/>
  <c r="X21"/>
  <c r="Y21" s="1"/>
  <c r="Z21" s="1"/>
  <c r="P23" i="1"/>
  <c r="P6"/>
  <c r="P32"/>
  <c r="P11"/>
  <c r="P7"/>
  <c r="P27"/>
  <c r="P18"/>
  <c r="P15"/>
  <c r="P26"/>
  <c r="P16"/>
  <c r="P22"/>
  <c r="P8"/>
  <c r="P24"/>
  <c r="P19"/>
  <c r="P21"/>
  <c r="P29"/>
  <c r="P10"/>
  <c r="P30"/>
  <c r="P9"/>
  <c r="P20"/>
  <c r="P5"/>
  <c r="P31"/>
  <c r="P28"/>
  <c r="P17"/>
  <c r="P4"/>
  <c r="P14"/>
  <c r="P33"/>
  <c r="P13"/>
  <c r="P25"/>
  <c r="P12"/>
  <c r="P3"/>
  <c r="D48"/>
  <c r="D49"/>
  <c r="G34"/>
  <c r="F49"/>
  <c r="F48"/>
  <c r="C49"/>
  <c r="C48"/>
  <c r="G47"/>
  <c r="G49" s="1"/>
  <c r="Q22" l="1"/>
  <c r="N29"/>
  <c r="N27"/>
  <c r="N23"/>
  <c r="N21"/>
  <c r="N17"/>
  <c r="N11"/>
  <c r="N7"/>
  <c r="N5"/>
  <c r="N31"/>
  <c r="N18"/>
  <c r="N12"/>
  <c r="N6"/>
  <c r="N30"/>
  <c r="N8"/>
  <c r="N20"/>
  <c r="N15"/>
  <c r="N4"/>
  <c r="N3"/>
  <c r="N33"/>
  <c r="N19"/>
  <c r="N16"/>
  <c r="N14"/>
  <c r="N13"/>
  <c r="N10"/>
  <c r="N24"/>
  <c r="N32"/>
  <c r="N22"/>
  <c r="N26"/>
  <c r="N25"/>
  <c r="N9"/>
  <c r="N28"/>
  <c r="G48"/>
  <c r="Q30"/>
  <c r="Q8"/>
  <c r="Q4"/>
  <c r="Q26"/>
  <c r="Q5"/>
  <c r="Q31"/>
  <c r="Q28"/>
  <c r="Q25"/>
  <c r="Q20"/>
  <c r="Q15"/>
  <c r="Q3"/>
  <c r="Q32"/>
  <c r="Q18"/>
  <c r="Q19"/>
  <c r="Q13"/>
  <c r="Q9"/>
  <c r="Q12"/>
  <c r="Q24"/>
  <c r="Q11"/>
  <c r="Q7"/>
  <c r="Q16"/>
  <c r="Q10"/>
  <c r="Q21"/>
  <c r="Q29"/>
  <c r="Q23"/>
  <c r="Q14"/>
  <c r="Q6"/>
  <c r="Q17"/>
  <c r="Q27"/>
  <c r="Q33"/>
  <c r="O28"/>
  <c r="O26"/>
  <c r="O22"/>
  <c r="O18"/>
  <c r="O12"/>
  <c r="O19"/>
  <c r="O15"/>
  <c r="O13"/>
  <c r="O3"/>
  <c r="O33"/>
  <c r="O30"/>
  <c r="O23"/>
  <c r="O7"/>
  <c r="O4"/>
  <c r="O5"/>
  <c r="O29"/>
  <c r="O27"/>
  <c r="O21"/>
  <c r="O17"/>
  <c r="O11"/>
  <c r="O8"/>
  <c r="O6"/>
  <c r="O32"/>
  <c r="O10"/>
  <c r="O9"/>
  <c r="O20"/>
  <c r="O25"/>
  <c r="O14"/>
  <c r="O31"/>
  <c r="O16"/>
  <c r="O24"/>
  <c r="R5" l="1"/>
  <c r="X5" s="1"/>
  <c r="Y5" s="1"/>
  <c r="Z5" s="1"/>
  <c r="R31"/>
  <c r="X31" s="1"/>
  <c r="Y31" s="1"/>
  <c r="Z31" s="1"/>
  <c r="R18"/>
  <c r="X18" s="1"/>
  <c r="Y18" s="1"/>
  <c r="Z18" s="1"/>
  <c r="R12"/>
  <c r="X12" s="1"/>
  <c r="Y12" s="1"/>
  <c r="Z12" s="1"/>
  <c r="R32"/>
  <c r="X32" s="1"/>
  <c r="Y32" s="1"/>
  <c r="Z32" s="1"/>
  <c r="R25"/>
  <c r="X25" s="1"/>
  <c r="Y25" s="1"/>
  <c r="Z25" s="1"/>
  <c r="R19"/>
  <c r="X19" s="1"/>
  <c r="Y19" s="1"/>
  <c r="Z19" s="1"/>
  <c r="R14"/>
  <c r="X14" s="1"/>
  <c r="Y14" s="1"/>
  <c r="Z14" s="1"/>
  <c r="R13"/>
  <c r="X13" s="1"/>
  <c r="Y13" s="1"/>
  <c r="Z13" s="1"/>
  <c r="R10"/>
  <c r="X10" s="1"/>
  <c r="Y10" s="1"/>
  <c r="Z10" s="1"/>
  <c r="R9"/>
  <c r="X9" s="1"/>
  <c r="Y9" s="1"/>
  <c r="Z9" s="1"/>
  <c r="R4"/>
  <c r="R3"/>
  <c r="X3" s="1"/>
  <c r="Y3" s="1"/>
  <c r="Z3" s="1"/>
  <c r="R33"/>
  <c r="X33" s="1"/>
  <c r="Y33" s="1"/>
  <c r="Z33" s="1"/>
  <c r="R8"/>
  <c r="X8" s="1"/>
  <c r="Y8" s="1"/>
  <c r="Z8" s="1"/>
  <c r="R30"/>
  <c r="X30" s="1"/>
  <c r="Y30" s="1"/>
  <c r="Z30" s="1"/>
  <c r="R24"/>
  <c r="X24" s="1"/>
  <c r="Y24" s="1"/>
  <c r="Z24" s="1"/>
  <c r="R6"/>
  <c r="X6" s="1"/>
  <c r="Y6" s="1"/>
  <c r="Z6" s="1"/>
  <c r="R20"/>
  <c r="X20" s="1"/>
  <c r="Y20" s="1"/>
  <c r="Z20" s="1"/>
  <c r="R15"/>
  <c r="X15" s="1"/>
  <c r="Y15" s="1"/>
  <c r="Z15" s="1"/>
  <c r="R22"/>
  <c r="X22" s="1"/>
  <c r="Y22" s="1"/>
  <c r="Z22" s="1"/>
  <c r="R21"/>
  <c r="X21" s="1"/>
  <c r="Y21" s="1"/>
  <c r="Z21" s="1"/>
  <c r="R29"/>
  <c r="X29" s="1"/>
  <c r="Y29" s="1"/>
  <c r="Z29" s="1"/>
  <c r="R17"/>
  <c r="X17" s="1"/>
  <c r="Y17" s="1"/>
  <c r="Z17" s="1"/>
  <c r="R26"/>
  <c r="X26" s="1"/>
  <c r="Y26" s="1"/>
  <c r="Z26" s="1"/>
  <c r="R27"/>
  <c r="X27" s="1"/>
  <c r="Y27" s="1"/>
  <c r="Z27" s="1"/>
  <c r="R7"/>
  <c r="X7" s="1"/>
  <c r="Y7" s="1"/>
  <c r="Z7" s="1"/>
  <c r="R23"/>
  <c r="X23" s="1"/>
  <c r="Y23" s="1"/>
  <c r="Z23" s="1"/>
  <c r="R28"/>
  <c r="X28" s="1"/>
  <c r="Y28" s="1"/>
  <c r="Z28" s="1"/>
  <c r="R11"/>
  <c r="X11" s="1"/>
  <c r="Y11" s="1"/>
  <c r="Z11" s="1"/>
  <c r="R16"/>
  <c r="X16" s="1"/>
  <c r="Y16" s="1"/>
  <c r="Z16" s="1"/>
  <c r="Y4" l="1"/>
  <c r="Z4" s="1"/>
</calcChain>
</file>

<file path=xl/sharedStrings.xml><?xml version="1.0" encoding="utf-8"?>
<sst xmlns="http://schemas.openxmlformats.org/spreadsheetml/2006/main" count="352" uniqueCount="93">
  <si>
    <t xml:space="preserve">Soprintendenze belle arti e paesaggio </t>
  </si>
  <si>
    <r>
      <t>criterio 1 - dimensione della struttura</t>
    </r>
    <r>
      <rPr>
        <sz val="8"/>
        <rFont val="Arial"/>
        <family val="2"/>
      </rPr>
      <t xml:space="preserve"> 
a) dimensione dell'area territoriale di competenza</t>
    </r>
  </si>
  <si>
    <r>
      <t xml:space="preserve">criterio 1 - dimensione della struttura 
</t>
    </r>
    <r>
      <rPr>
        <sz val="8"/>
        <rFont val="Arial"/>
        <family val="2"/>
      </rPr>
      <t>b) dimensione del bacino di utenza</t>
    </r>
  </si>
  <si>
    <t>criterio 2 - responsabità derivanti dalla posizione 
a) rilevanza giuridica, economica, sociale dei provvedimenti adottati o predisposti</t>
  </si>
  <si>
    <r>
      <t>criterio 3 - responsabilità derivanti dalla posizione</t>
    </r>
    <r>
      <rPr>
        <sz val="8"/>
        <rFont val="Arial"/>
        <family val="2"/>
      </rPr>
      <t xml:space="preserve"> 
c) particolare criticità delle funzioni per le caratteristiche territoriale dell'area di competenza</t>
    </r>
  </si>
  <si>
    <r>
      <t xml:space="preserve">criterio 3 - responsabilità derivanti dalla posizione </t>
    </r>
    <r>
      <rPr>
        <sz val="8"/>
        <rFont val="Arial"/>
        <family val="2"/>
      </rPr>
      <t xml:space="preserve">
- particolare criticità delle funzioni per difficoltà logistiche</t>
    </r>
  </si>
  <si>
    <t>A)  comuni</t>
  </si>
  <si>
    <t>B) superficie terr.</t>
  </si>
  <si>
    <t xml:space="preserve">C) pop. resid. </t>
  </si>
  <si>
    <t>D) vincoli paesaggistici</t>
  </si>
  <si>
    <t>E)  vincoli architettonici</t>
  </si>
  <si>
    <t>G) beni  archit. e archeol. vincolati</t>
  </si>
  <si>
    <t>H) Superficie vincolata (tutela paesaggistica)</t>
  </si>
  <si>
    <t xml:space="preserve">F)siti unesco </t>
  </si>
  <si>
    <t>G) caratteristiche territoriali</t>
  </si>
  <si>
    <t>M) attribuzione del valore unico</t>
  </si>
  <si>
    <t>punteggio complessivo</t>
  </si>
  <si>
    <t>% punteggio compl. su punteggio max</t>
  </si>
  <si>
    <t>regioni</t>
  </si>
  <si>
    <t>E) vincoli architettonici</t>
  </si>
  <si>
    <t>G) attribuzione del valore 8 per il si</t>
  </si>
  <si>
    <t>M) attribuzione del valore 2 per il si</t>
  </si>
  <si>
    <t xml:space="preserve">Basilicata </t>
  </si>
  <si>
    <t>Calabria</t>
  </si>
  <si>
    <t>Campania - Salerno</t>
  </si>
  <si>
    <t>Campania - Caserta</t>
  </si>
  <si>
    <t>Campania - Napoli</t>
  </si>
  <si>
    <t>Emilia Romagna -  Bologna</t>
  </si>
  <si>
    <t>Emilia Romagna - Parma</t>
  </si>
  <si>
    <t>Emilia Romagna - Ravenna</t>
  </si>
  <si>
    <t>Friuli Venezia Giulia</t>
  </si>
  <si>
    <t xml:space="preserve">Lazio - Roma </t>
  </si>
  <si>
    <t xml:space="preserve">Lazio - Roma, Frosinone, Latina, Rieti e Viterbo </t>
  </si>
  <si>
    <t xml:space="preserve">Liguria </t>
  </si>
  <si>
    <t>Lombardia - MI, BG, CO, LE, Lodi, Monza, PV, SO e VA</t>
  </si>
  <si>
    <t>Lombardia - Brescia, Cremona e Mantova</t>
  </si>
  <si>
    <t>Marche</t>
  </si>
  <si>
    <t>Molise</t>
  </si>
  <si>
    <t>Piemonte - Torino</t>
  </si>
  <si>
    <t>Puglia - Bari</t>
  </si>
  <si>
    <t>Puglia - Lecce</t>
  </si>
  <si>
    <t>punteggio G</t>
  </si>
  <si>
    <t>punteggio H</t>
  </si>
  <si>
    <t>punteggio M</t>
  </si>
  <si>
    <t>Sardegna - Cagliari e  Oristano</t>
  </si>
  <si>
    <t>Sardegna - Sassari e Nuoro</t>
  </si>
  <si>
    <t>Toscana - Firenze</t>
  </si>
  <si>
    <t>Toscana - Siena e Grosseto e Arezzo</t>
  </si>
  <si>
    <t>Toscana - Pisa e Livorno</t>
  </si>
  <si>
    <t>Toscana - Lucca e Massa Carrara</t>
  </si>
  <si>
    <t>Umbria</t>
  </si>
  <si>
    <t>Veneto - Venezia e Laguna</t>
  </si>
  <si>
    <t>Veneto - Venezia, Belluno, Padova e Treviso</t>
  </si>
  <si>
    <t>Veneto - Verona, Rovigo e Vicenza</t>
  </si>
  <si>
    <t>p. max</t>
  </si>
  <si>
    <t>p.min</t>
  </si>
  <si>
    <t xml:space="preserve">F) siti unesco </t>
  </si>
  <si>
    <t>G) attribuzione del valore unico  per il si</t>
  </si>
  <si>
    <t>M) attribuzione del valore unico  per il si</t>
  </si>
  <si>
    <t>media</t>
  </si>
  <si>
    <t>deviazione standard (ds)</t>
  </si>
  <si>
    <t>media +ds</t>
  </si>
  <si>
    <t>media-ds</t>
  </si>
  <si>
    <t>punteggio</t>
  </si>
  <si>
    <t>&gt; 457</t>
  </si>
  <si>
    <t>&gt;12.242</t>
  </si>
  <si>
    <t>&gt; 3.045.160</t>
  </si>
  <si>
    <t>&gt; 328</t>
  </si>
  <si>
    <t>&gt; 6.259</t>
  </si>
  <si>
    <t>si</t>
  </si>
  <si>
    <t>compreso tra  223 e 457</t>
  </si>
  <si>
    <t>compreso tra 7.822 e 12.242</t>
  </si>
  <si>
    <t>compreso tra 1.708.825 e 3.045.160</t>
  </si>
  <si>
    <t>&lt; 223</t>
  </si>
  <si>
    <t>compreso tra 3.403 e 7.822</t>
  </si>
  <si>
    <t>compreso tra 1.336.334 e 1.708.825</t>
  </si>
  <si>
    <t>&lt; 3.403</t>
  </si>
  <si>
    <t>&lt; 372.491</t>
  </si>
  <si>
    <t>&lt; 27</t>
  </si>
  <si>
    <t>&lt; 1.699</t>
  </si>
  <si>
    <t>&lt;2.799</t>
  </si>
  <si>
    <t>SUPERFICIE 4,3,2,1</t>
  </si>
  <si>
    <t>UNESCO</t>
  </si>
  <si>
    <t>1 SITO</t>
  </si>
  <si>
    <t>CENTRO 2</t>
  </si>
  <si>
    <t>Piemonte -Novara, Alessandria ecc.</t>
  </si>
  <si>
    <t>Abruzzo</t>
  </si>
  <si>
    <t>3° fascia</t>
  </si>
  <si>
    <t>2° fascia</t>
  </si>
  <si>
    <t xml:space="preserve">regioni </t>
  </si>
  <si>
    <t>p.</t>
  </si>
  <si>
    <t>fascia</t>
  </si>
  <si>
    <t>%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</si>
</sst>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* #,##0.00000_-;\-* #,##0.00000_-;_-* &quot;-&quot;??_-;_-@_-"/>
    <numFmt numFmtId="167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8"/>
      <name val="Arial"/>
      <family val="2"/>
    </font>
    <font>
      <sz val="8"/>
      <color indexed="16"/>
      <name val="Arial"/>
      <family val="2"/>
    </font>
    <font>
      <b/>
      <sz val="8"/>
      <color indexed="6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medium">
        <color indexed="22"/>
      </top>
      <bottom style="thin">
        <color indexed="22"/>
      </bottom>
      <diagonal/>
    </border>
    <border>
      <left/>
      <right style="thin">
        <color indexed="22"/>
      </right>
      <top style="medium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2" fillId="0" borderId="1" xfId="0" applyFont="1" applyBorder="1"/>
    <xf numFmtId="0" fontId="2" fillId="0" borderId="7" xfId="0" applyFont="1" applyFill="1" applyBorder="1" applyAlignment="1">
      <alignment horizontal="right"/>
    </xf>
    <xf numFmtId="164" fontId="2" fillId="0" borderId="7" xfId="1" applyNumberFormat="1" applyFont="1" applyFill="1" applyBorder="1" applyAlignment="1">
      <alignment horizontal="center"/>
    </xf>
    <xf numFmtId="41" fontId="2" fillId="0" borderId="7" xfId="0" applyNumberFormat="1" applyFont="1" applyFill="1" applyBorder="1"/>
    <xf numFmtId="164" fontId="2" fillId="0" borderId="7" xfId="0" applyNumberFormat="1" applyFont="1" applyFill="1" applyBorder="1" applyAlignment="1">
      <alignment horizontal="center"/>
    </xf>
    <xf numFmtId="164" fontId="2" fillId="0" borderId="12" xfId="1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7" xfId="0" applyFont="1" applyFill="1" applyBorder="1"/>
    <xf numFmtId="0" fontId="2" fillId="0" borderId="14" xfId="0" applyFont="1" applyBorder="1" applyAlignment="1">
      <alignment horizontal="center"/>
    </xf>
    <xf numFmtId="9" fontId="2" fillId="0" borderId="14" xfId="2" applyFont="1" applyBorder="1" applyAlignment="1">
      <alignment horizontal="center"/>
    </xf>
    <xf numFmtId="0" fontId="2" fillId="3" borderId="7" xfId="0" applyFont="1" applyFill="1" applyBorder="1"/>
    <xf numFmtId="0" fontId="2" fillId="0" borderId="18" xfId="0" applyFont="1" applyBorder="1" applyAlignment="1">
      <alignment wrapText="1"/>
    </xf>
    <xf numFmtId="0" fontId="2" fillId="0" borderId="11" xfId="0" applyFont="1" applyBorder="1"/>
    <xf numFmtId="4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7" xfId="0" applyFont="1" applyBorder="1"/>
    <xf numFmtId="0" fontId="2" fillId="0" borderId="11" xfId="0" applyFont="1" applyBorder="1" applyAlignment="1">
      <alignment wrapText="1"/>
    </xf>
    <xf numFmtId="9" fontId="2" fillId="0" borderId="14" xfId="2" applyNumberFormat="1" applyFont="1" applyBorder="1" applyAlignment="1">
      <alignment horizontal="center"/>
    </xf>
    <xf numFmtId="164" fontId="2" fillId="0" borderId="7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/>
    <xf numFmtId="164" fontId="2" fillId="0" borderId="7" xfId="1" applyNumberFormat="1" applyFont="1" applyFill="1" applyBorder="1"/>
    <xf numFmtId="0" fontId="4" fillId="0" borderId="21" xfId="0" applyFont="1" applyBorder="1"/>
    <xf numFmtId="164" fontId="3" fillId="2" borderId="22" xfId="1" applyNumberFormat="1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165" fontId="2" fillId="0" borderId="22" xfId="1" applyNumberFormat="1" applyFont="1" applyFill="1" applyBorder="1" applyAlignment="1">
      <alignment horizontal="center" vertical="center"/>
    </xf>
    <xf numFmtId="1" fontId="7" fillId="0" borderId="22" xfId="0" applyNumberFormat="1" applyFont="1" applyBorder="1"/>
    <xf numFmtId="0" fontId="2" fillId="0" borderId="22" xfId="0" applyFont="1" applyBorder="1"/>
    <xf numFmtId="9" fontId="2" fillId="0" borderId="7" xfId="2" applyFont="1" applyBorder="1" applyAlignment="1">
      <alignment horizontal="center"/>
    </xf>
    <xf numFmtId="0" fontId="4" fillId="0" borderId="0" xfId="0" applyFont="1" applyBorder="1"/>
    <xf numFmtId="164" fontId="3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 vertical="center"/>
    </xf>
    <xf numFmtId="1" fontId="7" fillId="0" borderId="0" xfId="0" applyNumberFormat="1" applyFont="1" applyBorder="1"/>
    <xf numFmtId="9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23" xfId="0" applyFont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27" xfId="0" applyFont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2" fontId="8" fillId="0" borderId="29" xfId="0" applyNumberFormat="1" applyFont="1" applyFill="1" applyBorder="1" applyAlignment="1">
      <alignment wrapText="1"/>
    </xf>
    <xf numFmtId="164" fontId="9" fillId="0" borderId="7" xfId="1" applyNumberFormat="1" applyFont="1" applyFill="1" applyBorder="1" applyAlignment="1">
      <alignment horizontal="center"/>
    </xf>
    <xf numFmtId="164" fontId="9" fillId="0" borderId="7" xfId="1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8" xfId="0" applyFont="1" applyBorder="1"/>
    <xf numFmtId="2" fontId="8" fillId="0" borderId="11" xfId="0" applyNumberFormat="1" applyFont="1" applyFill="1" applyBorder="1" applyAlignment="1">
      <alignment wrapText="1"/>
    </xf>
    <xf numFmtId="164" fontId="2" fillId="0" borderId="7" xfId="0" applyNumberFormat="1" applyFont="1" applyFill="1" applyBorder="1"/>
    <xf numFmtId="164" fontId="2" fillId="0" borderId="7" xfId="0" applyNumberFormat="1" applyFont="1" applyBorder="1"/>
    <xf numFmtId="0" fontId="2" fillId="0" borderId="12" xfId="0" applyFont="1" applyBorder="1"/>
    <xf numFmtId="164" fontId="4" fillId="0" borderId="7" xfId="0" applyNumberFormat="1" applyFont="1" applyFill="1" applyBorder="1"/>
    <xf numFmtId="166" fontId="4" fillId="4" borderId="7" xfId="0" applyNumberFormat="1" applyFont="1" applyFill="1" applyBorder="1"/>
    <xf numFmtId="2" fontId="8" fillId="0" borderId="21" xfId="0" applyNumberFormat="1" applyFont="1" applyFill="1" applyBorder="1" applyAlignment="1">
      <alignment wrapText="1"/>
    </xf>
    <xf numFmtId="164" fontId="4" fillId="0" borderId="22" xfId="0" applyNumberFormat="1" applyFont="1" applyFill="1" applyBorder="1"/>
    <xf numFmtId="164" fontId="4" fillId="5" borderId="22" xfId="0" applyNumberFormat="1" applyFont="1" applyFill="1" applyBorder="1"/>
    <xf numFmtId="0" fontId="2" fillId="0" borderId="30" xfId="0" applyFont="1" applyBorder="1"/>
    <xf numFmtId="0" fontId="2" fillId="0" borderId="31" xfId="0" applyFont="1" applyBorder="1"/>
    <xf numFmtId="0" fontId="8" fillId="0" borderId="3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167" fontId="2" fillId="0" borderId="7" xfId="0" applyNumberFormat="1" applyFont="1" applyFill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4" fontId="2" fillId="0" borderId="7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19" xfId="0" applyFont="1" applyBorder="1"/>
    <xf numFmtId="0" fontId="2" fillId="0" borderId="19" xfId="0" applyFont="1" applyFill="1" applyBorder="1"/>
    <xf numFmtId="4" fontId="2" fillId="0" borderId="12" xfId="0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2" fillId="0" borderId="33" xfId="0" applyFont="1" applyBorder="1"/>
    <xf numFmtId="9" fontId="2" fillId="0" borderId="0" xfId="2" applyFont="1" applyBorder="1"/>
    <xf numFmtId="9" fontId="2" fillId="0" borderId="0" xfId="2" applyFont="1" applyFill="1" applyBorder="1"/>
    <xf numFmtId="0" fontId="2" fillId="0" borderId="1" xfId="0" applyFont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6" borderId="0" xfId="0" applyFont="1" applyFill="1" applyBorder="1" applyAlignment="1">
      <alignment horizontal="center"/>
    </xf>
    <xf numFmtId="9" fontId="2" fillId="6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wrapText="1"/>
    </xf>
    <xf numFmtId="0" fontId="2" fillId="7" borderId="0" xfId="0" applyFont="1" applyFill="1" applyBorder="1" applyAlignment="1">
      <alignment horizontal="left" wrapText="1"/>
    </xf>
    <xf numFmtId="0" fontId="2" fillId="7" borderId="0" xfId="0" applyFont="1" applyFill="1" applyBorder="1" applyAlignment="1">
      <alignment horizontal="center"/>
    </xf>
    <xf numFmtId="9" fontId="2" fillId="7" borderId="0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8">
    <dxf>
      <font>
        <b/>
        <i val="0"/>
        <condense val="0"/>
        <extend val="0"/>
        <color indexed="53"/>
      </font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4"/>
        </patternFill>
      </fill>
    </dxf>
    <dxf>
      <font>
        <b/>
        <i val="0"/>
        <condense val="0"/>
        <extend val="0"/>
        <color indexed="53"/>
      </font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2"/>
  <sheetViews>
    <sheetView topLeftCell="B1" zoomScale="86" zoomScaleNormal="86" workbookViewId="0">
      <selection activeCell="B27" sqref="A27:XFD27"/>
    </sheetView>
  </sheetViews>
  <sheetFormatPr defaultRowHeight="11.25"/>
  <cols>
    <col min="1" max="1" width="0" style="1" hidden="1" customWidth="1"/>
    <col min="2" max="2" width="38.85546875" style="14" customWidth="1"/>
    <col min="3" max="3" width="9.42578125" style="14" customWidth="1"/>
    <col min="4" max="4" width="10.140625" style="14" customWidth="1"/>
    <col min="5" max="5" width="14" style="14" customWidth="1"/>
    <col min="6" max="6" width="10.5703125" style="14" customWidth="1"/>
    <col min="7" max="8" width="12.42578125" style="14" customWidth="1"/>
    <col min="9" max="9" width="10.42578125" style="14" hidden="1" customWidth="1"/>
    <col min="10" max="10" width="14.140625" style="14" hidden="1" customWidth="1"/>
    <col min="11" max="11" width="11.5703125" style="14" customWidth="1"/>
    <col min="12" max="12" width="14.85546875" style="14" hidden="1" customWidth="1"/>
    <col min="13" max="13" width="34.5703125" style="14" customWidth="1"/>
    <col min="14" max="14" width="9.140625" style="13"/>
    <col min="15" max="15" width="9.85546875" style="13" customWidth="1"/>
    <col min="16" max="16" width="10" style="13" customWidth="1"/>
    <col min="17" max="17" width="10" style="14" customWidth="1"/>
    <col min="18" max="18" width="10.5703125" style="14" customWidth="1"/>
    <col min="19" max="19" width="10.140625" style="14" hidden="1" customWidth="1"/>
    <col min="20" max="20" width="12.140625" style="14" hidden="1" customWidth="1"/>
    <col min="21" max="21" width="12.140625" style="14" customWidth="1"/>
    <col min="22" max="22" width="9.5703125" style="14" customWidth="1"/>
    <col min="23" max="23" width="9.5703125" style="14" hidden="1" customWidth="1"/>
    <col min="24" max="24" width="9.5703125" style="14" customWidth="1"/>
    <col min="25" max="25" width="7.140625" style="14" customWidth="1"/>
    <col min="26" max="26" width="7.7109375" style="14" customWidth="1"/>
    <col min="27" max="27" width="8.140625" style="61" customWidth="1"/>
    <col min="28" max="28" width="9.140625" style="13" customWidth="1"/>
    <col min="29" max="29" width="9.140625" style="14" customWidth="1"/>
    <col min="30" max="30" width="19.85546875" style="14" customWidth="1"/>
    <col min="31" max="254" width="9.140625" style="14"/>
    <col min="255" max="255" width="38.85546875" style="14" customWidth="1"/>
    <col min="256" max="256" width="9.42578125" style="14" customWidth="1"/>
    <col min="257" max="257" width="10.140625" style="14" customWidth="1"/>
    <col min="258" max="258" width="14" style="14" customWidth="1"/>
    <col min="259" max="259" width="10.5703125" style="14" customWidth="1"/>
    <col min="260" max="261" width="12.42578125" style="14" customWidth="1"/>
    <col min="262" max="262" width="10.42578125" style="14" customWidth="1"/>
    <col min="263" max="263" width="14.140625" style="14" customWidth="1"/>
    <col min="264" max="265" width="0" style="14" hidden="1" customWidth="1"/>
    <col min="266" max="266" width="12.28515625" style="14" customWidth="1"/>
    <col min="267" max="267" width="14.85546875" style="14" customWidth="1"/>
    <col min="268" max="268" width="0" style="14" hidden="1" customWidth="1"/>
    <col min="269" max="269" width="34.5703125" style="14" customWidth="1"/>
    <col min="270" max="270" width="9.140625" style="14"/>
    <col min="271" max="271" width="9.85546875" style="14" customWidth="1"/>
    <col min="272" max="273" width="10" style="14" customWidth="1"/>
    <col min="274" max="274" width="10.5703125" style="14" customWidth="1"/>
    <col min="275" max="276" width="0" style="14" hidden="1" customWidth="1"/>
    <col min="277" max="277" width="12.140625" style="14" customWidth="1"/>
    <col min="278" max="278" width="9.5703125" style="14" customWidth="1"/>
    <col min="279" max="279" width="0" style="14" hidden="1" customWidth="1"/>
    <col min="280" max="280" width="9.5703125" style="14" customWidth="1"/>
    <col min="281" max="510" width="9.140625" style="14"/>
    <col min="511" max="511" width="38.85546875" style="14" customWidth="1"/>
    <col min="512" max="512" width="9.42578125" style="14" customWidth="1"/>
    <col min="513" max="513" width="10.140625" style="14" customWidth="1"/>
    <col min="514" max="514" width="14" style="14" customWidth="1"/>
    <col min="515" max="515" width="10.5703125" style="14" customWidth="1"/>
    <col min="516" max="517" width="12.42578125" style="14" customWidth="1"/>
    <col min="518" max="518" width="10.42578125" style="14" customWidth="1"/>
    <col min="519" max="519" width="14.140625" style="14" customWidth="1"/>
    <col min="520" max="521" width="0" style="14" hidden="1" customWidth="1"/>
    <col min="522" max="522" width="12.28515625" style="14" customWidth="1"/>
    <col min="523" max="523" width="14.85546875" style="14" customWidth="1"/>
    <col min="524" max="524" width="0" style="14" hidden="1" customWidth="1"/>
    <col min="525" max="525" width="34.5703125" style="14" customWidth="1"/>
    <col min="526" max="526" width="9.140625" style="14"/>
    <col min="527" max="527" width="9.85546875" style="14" customWidth="1"/>
    <col min="528" max="529" width="10" style="14" customWidth="1"/>
    <col min="530" max="530" width="10.5703125" style="14" customWidth="1"/>
    <col min="531" max="532" width="0" style="14" hidden="1" customWidth="1"/>
    <col min="533" max="533" width="12.140625" style="14" customWidth="1"/>
    <col min="534" max="534" width="9.5703125" style="14" customWidth="1"/>
    <col min="535" max="535" width="0" style="14" hidden="1" customWidth="1"/>
    <col min="536" max="536" width="9.5703125" style="14" customWidth="1"/>
    <col min="537" max="766" width="9.140625" style="14"/>
    <col min="767" max="767" width="38.85546875" style="14" customWidth="1"/>
    <col min="768" max="768" width="9.42578125" style="14" customWidth="1"/>
    <col min="769" max="769" width="10.140625" style="14" customWidth="1"/>
    <col min="770" max="770" width="14" style="14" customWidth="1"/>
    <col min="771" max="771" width="10.5703125" style="14" customWidth="1"/>
    <col min="772" max="773" width="12.42578125" style="14" customWidth="1"/>
    <col min="774" max="774" width="10.42578125" style="14" customWidth="1"/>
    <col min="775" max="775" width="14.140625" style="14" customWidth="1"/>
    <col min="776" max="777" width="0" style="14" hidden="1" customWidth="1"/>
    <col min="778" max="778" width="12.28515625" style="14" customWidth="1"/>
    <col min="779" max="779" width="14.85546875" style="14" customWidth="1"/>
    <col min="780" max="780" width="0" style="14" hidden="1" customWidth="1"/>
    <col min="781" max="781" width="34.5703125" style="14" customWidth="1"/>
    <col min="782" max="782" width="9.140625" style="14"/>
    <col min="783" max="783" width="9.85546875" style="14" customWidth="1"/>
    <col min="784" max="785" width="10" style="14" customWidth="1"/>
    <col min="786" max="786" width="10.5703125" style="14" customWidth="1"/>
    <col min="787" max="788" width="0" style="14" hidden="1" customWidth="1"/>
    <col min="789" max="789" width="12.140625" style="14" customWidth="1"/>
    <col min="790" max="790" width="9.5703125" style="14" customWidth="1"/>
    <col min="791" max="791" width="0" style="14" hidden="1" customWidth="1"/>
    <col min="792" max="792" width="9.5703125" style="14" customWidth="1"/>
    <col min="793" max="1022" width="9.140625" style="14"/>
    <col min="1023" max="1023" width="38.85546875" style="14" customWidth="1"/>
    <col min="1024" max="1024" width="9.42578125" style="14" customWidth="1"/>
    <col min="1025" max="1025" width="10.140625" style="14" customWidth="1"/>
    <col min="1026" max="1026" width="14" style="14" customWidth="1"/>
    <col min="1027" max="1027" width="10.5703125" style="14" customWidth="1"/>
    <col min="1028" max="1029" width="12.42578125" style="14" customWidth="1"/>
    <col min="1030" max="1030" width="10.42578125" style="14" customWidth="1"/>
    <col min="1031" max="1031" width="14.140625" style="14" customWidth="1"/>
    <col min="1032" max="1033" width="0" style="14" hidden="1" customWidth="1"/>
    <col min="1034" max="1034" width="12.28515625" style="14" customWidth="1"/>
    <col min="1035" max="1035" width="14.85546875" style="14" customWidth="1"/>
    <col min="1036" max="1036" width="0" style="14" hidden="1" customWidth="1"/>
    <col min="1037" max="1037" width="34.5703125" style="14" customWidth="1"/>
    <col min="1038" max="1038" width="9.140625" style="14"/>
    <col min="1039" max="1039" width="9.85546875" style="14" customWidth="1"/>
    <col min="1040" max="1041" width="10" style="14" customWidth="1"/>
    <col min="1042" max="1042" width="10.5703125" style="14" customWidth="1"/>
    <col min="1043" max="1044" width="0" style="14" hidden="1" customWidth="1"/>
    <col min="1045" max="1045" width="12.140625" style="14" customWidth="1"/>
    <col min="1046" max="1046" width="9.5703125" style="14" customWidth="1"/>
    <col min="1047" max="1047" width="0" style="14" hidden="1" customWidth="1"/>
    <col min="1048" max="1048" width="9.5703125" style="14" customWidth="1"/>
    <col min="1049" max="1278" width="9.140625" style="14"/>
    <col min="1279" max="1279" width="38.85546875" style="14" customWidth="1"/>
    <col min="1280" max="1280" width="9.42578125" style="14" customWidth="1"/>
    <col min="1281" max="1281" width="10.140625" style="14" customWidth="1"/>
    <col min="1282" max="1282" width="14" style="14" customWidth="1"/>
    <col min="1283" max="1283" width="10.5703125" style="14" customWidth="1"/>
    <col min="1284" max="1285" width="12.42578125" style="14" customWidth="1"/>
    <col min="1286" max="1286" width="10.42578125" style="14" customWidth="1"/>
    <col min="1287" max="1287" width="14.140625" style="14" customWidth="1"/>
    <col min="1288" max="1289" width="0" style="14" hidden="1" customWidth="1"/>
    <col min="1290" max="1290" width="12.28515625" style="14" customWidth="1"/>
    <col min="1291" max="1291" width="14.85546875" style="14" customWidth="1"/>
    <col min="1292" max="1292" width="0" style="14" hidden="1" customWidth="1"/>
    <col min="1293" max="1293" width="34.5703125" style="14" customWidth="1"/>
    <col min="1294" max="1294" width="9.140625" style="14"/>
    <col min="1295" max="1295" width="9.85546875" style="14" customWidth="1"/>
    <col min="1296" max="1297" width="10" style="14" customWidth="1"/>
    <col min="1298" max="1298" width="10.5703125" style="14" customWidth="1"/>
    <col min="1299" max="1300" width="0" style="14" hidden="1" customWidth="1"/>
    <col min="1301" max="1301" width="12.140625" style="14" customWidth="1"/>
    <col min="1302" max="1302" width="9.5703125" style="14" customWidth="1"/>
    <col min="1303" max="1303" width="0" style="14" hidden="1" customWidth="1"/>
    <col min="1304" max="1304" width="9.5703125" style="14" customWidth="1"/>
    <col min="1305" max="1534" width="9.140625" style="14"/>
    <col min="1535" max="1535" width="38.85546875" style="14" customWidth="1"/>
    <col min="1536" max="1536" width="9.42578125" style="14" customWidth="1"/>
    <col min="1537" max="1537" width="10.140625" style="14" customWidth="1"/>
    <col min="1538" max="1538" width="14" style="14" customWidth="1"/>
    <col min="1539" max="1539" width="10.5703125" style="14" customWidth="1"/>
    <col min="1540" max="1541" width="12.42578125" style="14" customWidth="1"/>
    <col min="1542" max="1542" width="10.42578125" style="14" customWidth="1"/>
    <col min="1543" max="1543" width="14.140625" style="14" customWidth="1"/>
    <col min="1544" max="1545" width="0" style="14" hidden="1" customWidth="1"/>
    <col min="1546" max="1546" width="12.28515625" style="14" customWidth="1"/>
    <col min="1547" max="1547" width="14.85546875" style="14" customWidth="1"/>
    <col min="1548" max="1548" width="0" style="14" hidden="1" customWidth="1"/>
    <col min="1549" max="1549" width="34.5703125" style="14" customWidth="1"/>
    <col min="1550" max="1550" width="9.140625" style="14"/>
    <col min="1551" max="1551" width="9.85546875" style="14" customWidth="1"/>
    <col min="1552" max="1553" width="10" style="14" customWidth="1"/>
    <col min="1554" max="1554" width="10.5703125" style="14" customWidth="1"/>
    <col min="1555" max="1556" width="0" style="14" hidden="1" customWidth="1"/>
    <col min="1557" max="1557" width="12.140625" style="14" customWidth="1"/>
    <col min="1558" max="1558" width="9.5703125" style="14" customWidth="1"/>
    <col min="1559" max="1559" width="0" style="14" hidden="1" customWidth="1"/>
    <col min="1560" max="1560" width="9.5703125" style="14" customWidth="1"/>
    <col min="1561" max="1790" width="9.140625" style="14"/>
    <col min="1791" max="1791" width="38.85546875" style="14" customWidth="1"/>
    <col min="1792" max="1792" width="9.42578125" style="14" customWidth="1"/>
    <col min="1793" max="1793" width="10.140625" style="14" customWidth="1"/>
    <col min="1794" max="1794" width="14" style="14" customWidth="1"/>
    <col min="1795" max="1795" width="10.5703125" style="14" customWidth="1"/>
    <col min="1796" max="1797" width="12.42578125" style="14" customWidth="1"/>
    <col min="1798" max="1798" width="10.42578125" style="14" customWidth="1"/>
    <col min="1799" max="1799" width="14.140625" style="14" customWidth="1"/>
    <col min="1800" max="1801" width="0" style="14" hidden="1" customWidth="1"/>
    <col min="1802" max="1802" width="12.28515625" style="14" customWidth="1"/>
    <col min="1803" max="1803" width="14.85546875" style="14" customWidth="1"/>
    <col min="1804" max="1804" width="0" style="14" hidden="1" customWidth="1"/>
    <col min="1805" max="1805" width="34.5703125" style="14" customWidth="1"/>
    <col min="1806" max="1806" width="9.140625" style="14"/>
    <col min="1807" max="1807" width="9.85546875" style="14" customWidth="1"/>
    <col min="1808" max="1809" width="10" style="14" customWidth="1"/>
    <col min="1810" max="1810" width="10.5703125" style="14" customWidth="1"/>
    <col min="1811" max="1812" width="0" style="14" hidden="1" customWidth="1"/>
    <col min="1813" max="1813" width="12.140625" style="14" customWidth="1"/>
    <col min="1814" max="1814" width="9.5703125" style="14" customWidth="1"/>
    <col min="1815" max="1815" width="0" style="14" hidden="1" customWidth="1"/>
    <col min="1816" max="1816" width="9.5703125" style="14" customWidth="1"/>
    <col min="1817" max="2046" width="9.140625" style="14"/>
    <col min="2047" max="2047" width="38.85546875" style="14" customWidth="1"/>
    <col min="2048" max="2048" width="9.42578125" style="14" customWidth="1"/>
    <col min="2049" max="2049" width="10.140625" style="14" customWidth="1"/>
    <col min="2050" max="2050" width="14" style="14" customWidth="1"/>
    <col min="2051" max="2051" width="10.5703125" style="14" customWidth="1"/>
    <col min="2052" max="2053" width="12.42578125" style="14" customWidth="1"/>
    <col min="2054" max="2054" width="10.42578125" style="14" customWidth="1"/>
    <col min="2055" max="2055" width="14.140625" style="14" customWidth="1"/>
    <col min="2056" max="2057" width="0" style="14" hidden="1" customWidth="1"/>
    <col min="2058" max="2058" width="12.28515625" style="14" customWidth="1"/>
    <col min="2059" max="2059" width="14.85546875" style="14" customWidth="1"/>
    <col min="2060" max="2060" width="0" style="14" hidden="1" customWidth="1"/>
    <col min="2061" max="2061" width="34.5703125" style="14" customWidth="1"/>
    <col min="2062" max="2062" width="9.140625" style="14"/>
    <col min="2063" max="2063" width="9.85546875" style="14" customWidth="1"/>
    <col min="2064" max="2065" width="10" style="14" customWidth="1"/>
    <col min="2066" max="2066" width="10.5703125" style="14" customWidth="1"/>
    <col min="2067" max="2068" width="0" style="14" hidden="1" customWidth="1"/>
    <col min="2069" max="2069" width="12.140625" style="14" customWidth="1"/>
    <col min="2070" max="2070" width="9.5703125" style="14" customWidth="1"/>
    <col min="2071" max="2071" width="0" style="14" hidden="1" customWidth="1"/>
    <col min="2072" max="2072" width="9.5703125" style="14" customWidth="1"/>
    <col min="2073" max="2302" width="9.140625" style="14"/>
    <col min="2303" max="2303" width="38.85546875" style="14" customWidth="1"/>
    <col min="2304" max="2304" width="9.42578125" style="14" customWidth="1"/>
    <col min="2305" max="2305" width="10.140625" style="14" customWidth="1"/>
    <col min="2306" max="2306" width="14" style="14" customWidth="1"/>
    <col min="2307" max="2307" width="10.5703125" style="14" customWidth="1"/>
    <col min="2308" max="2309" width="12.42578125" style="14" customWidth="1"/>
    <col min="2310" max="2310" width="10.42578125" style="14" customWidth="1"/>
    <col min="2311" max="2311" width="14.140625" style="14" customWidth="1"/>
    <col min="2312" max="2313" width="0" style="14" hidden="1" customWidth="1"/>
    <col min="2314" max="2314" width="12.28515625" style="14" customWidth="1"/>
    <col min="2315" max="2315" width="14.85546875" style="14" customWidth="1"/>
    <col min="2316" max="2316" width="0" style="14" hidden="1" customWidth="1"/>
    <col min="2317" max="2317" width="34.5703125" style="14" customWidth="1"/>
    <col min="2318" max="2318" width="9.140625" style="14"/>
    <col min="2319" max="2319" width="9.85546875" style="14" customWidth="1"/>
    <col min="2320" max="2321" width="10" style="14" customWidth="1"/>
    <col min="2322" max="2322" width="10.5703125" style="14" customWidth="1"/>
    <col min="2323" max="2324" width="0" style="14" hidden="1" customWidth="1"/>
    <col min="2325" max="2325" width="12.140625" style="14" customWidth="1"/>
    <col min="2326" max="2326" width="9.5703125" style="14" customWidth="1"/>
    <col min="2327" max="2327" width="0" style="14" hidden="1" customWidth="1"/>
    <col min="2328" max="2328" width="9.5703125" style="14" customWidth="1"/>
    <col min="2329" max="2558" width="9.140625" style="14"/>
    <col min="2559" max="2559" width="38.85546875" style="14" customWidth="1"/>
    <col min="2560" max="2560" width="9.42578125" style="14" customWidth="1"/>
    <col min="2561" max="2561" width="10.140625" style="14" customWidth="1"/>
    <col min="2562" max="2562" width="14" style="14" customWidth="1"/>
    <col min="2563" max="2563" width="10.5703125" style="14" customWidth="1"/>
    <col min="2564" max="2565" width="12.42578125" style="14" customWidth="1"/>
    <col min="2566" max="2566" width="10.42578125" style="14" customWidth="1"/>
    <col min="2567" max="2567" width="14.140625" style="14" customWidth="1"/>
    <col min="2568" max="2569" width="0" style="14" hidden="1" customWidth="1"/>
    <col min="2570" max="2570" width="12.28515625" style="14" customWidth="1"/>
    <col min="2571" max="2571" width="14.85546875" style="14" customWidth="1"/>
    <col min="2572" max="2572" width="0" style="14" hidden="1" customWidth="1"/>
    <col min="2573" max="2573" width="34.5703125" style="14" customWidth="1"/>
    <col min="2574" max="2574" width="9.140625" style="14"/>
    <col min="2575" max="2575" width="9.85546875" style="14" customWidth="1"/>
    <col min="2576" max="2577" width="10" style="14" customWidth="1"/>
    <col min="2578" max="2578" width="10.5703125" style="14" customWidth="1"/>
    <col min="2579" max="2580" width="0" style="14" hidden="1" customWidth="1"/>
    <col min="2581" max="2581" width="12.140625" style="14" customWidth="1"/>
    <col min="2582" max="2582" width="9.5703125" style="14" customWidth="1"/>
    <col min="2583" max="2583" width="0" style="14" hidden="1" customWidth="1"/>
    <col min="2584" max="2584" width="9.5703125" style="14" customWidth="1"/>
    <col min="2585" max="2814" width="9.140625" style="14"/>
    <col min="2815" max="2815" width="38.85546875" style="14" customWidth="1"/>
    <col min="2816" max="2816" width="9.42578125" style="14" customWidth="1"/>
    <col min="2817" max="2817" width="10.140625" style="14" customWidth="1"/>
    <col min="2818" max="2818" width="14" style="14" customWidth="1"/>
    <col min="2819" max="2819" width="10.5703125" style="14" customWidth="1"/>
    <col min="2820" max="2821" width="12.42578125" style="14" customWidth="1"/>
    <col min="2822" max="2822" width="10.42578125" style="14" customWidth="1"/>
    <col min="2823" max="2823" width="14.140625" style="14" customWidth="1"/>
    <col min="2824" max="2825" width="0" style="14" hidden="1" customWidth="1"/>
    <col min="2826" max="2826" width="12.28515625" style="14" customWidth="1"/>
    <col min="2827" max="2827" width="14.85546875" style="14" customWidth="1"/>
    <col min="2828" max="2828" width="0" style="14" hidden="1" customWidth="1"/>
    <col min="2829" max="2829" width="34.5703125" style="14" customWidth="1"/>
    <col min="2830" max="2830" width="9.140625" style="14"/>
    <col min="2831" max="2831" width="9.85546875" style="14" customWidth="1"/>
    <col min="2832" max="2833" width="10" style="14" customWidth="1"/>
    <col min="2834" max="2834" width="10.5703125" style="14" customWidth="1"/>
    <col min="2835" max="2836" width="0" style="14" hidden="1" customWidth="1"/>
    <col min="2837" max="2837" width="12.140625" style="14" customWidth="1"/>
    <col min="2838" max="2838" width="9.5703125" style="14" customWidth="1"/>
    <col min="2839" max="2839" width="0" style="14" hidden="1" customWidth="1"/>
    <col min="2840" max="2840" width="9.5703125" style="14" customWidth="1"/>
    <col min="2841" max="3070" width="9.140625" style="14"/>
    <col min="3071" max="3071" width="38.85546875" style="14" customWidth="1"/>
    <col min="3072" max="3072" width="9.42578125" style="14" customWidth="1"/>
    <col min="3073" max="3073" width="10.140625" style="14" customWidth="1"/>
    <col min="3074" max="3074" width="14" style="14" customWidth="1"/>
    <col min="3075" max="3075" width="10.5703125" style="14" customWidth="1"/>
    <col min="3076" max="3077" width="12.42578125" style="14" customWidth="1"/>
    <col min="3078" max="3078" width="10.42578125" style="14" customWidth="1"/>
    <col min="3079" max="3079" width="14.140625" style="14" customWidth="1"/>
    <col min="3080" max="3081" width="0" style="14" hidden="1" customWidth="1"/>
    <col min="3082" max="3082" width="12.28515625" style="14" customWidth="1"/>
    <col min="3083" max="3083" width="14.85546875" style="14" customWidth="1"/>
    <col min="3084" max="3084" width="0" style="14" hidden="1" customWidth="1"/>
    <col min="3085" max="3085" width="34.5703125" style="14" customWidth="1"/>
    <col min="3086" max="3086" width="9.140625" style="14"/>
    <col min="3087" max="3087" width="9.85546875" style="14" customWidth="1"/>
    <col min="3088" max="3089" width="10" style="14" customWidth="1"/>
    <col min="3090" max="3090" width="10.5703125" style="14" customWidth="1"/>
    <col min="3091" max="3092" width="0" style="14" hidden="1" customWidth="1"/>
    <col min="3093" max="3093" width="12.140625" style="14" customWidth="1"/>
    <col min="3094" max="3094" width="9.5703125" style="14" customWidth="1"/>
    <col min="3095" max="3095" width="0" style="14" hidden="1" customWidth="1"/>
    <col min="3096" max="3096" width="9.5703125" style="14" customWidth="1"/>
    <col min="3097" max="3326" width="9.140625" style="14"/>
    <col min="3327" max="3327" width="38.85546875" style="14" customWidth="1"/>
    <col min="3328" max="3328" width="9.42578125" style="14" customWidth="1"/>
    <col min="3329" max="3329" width="10.140625" style="14" customWidth="1"/>
    <col min="3330" max="3330" width="14" style="14" customWidth="1"/>
    <col min="3331" max="3331" width="10.5703125" style="14" customWidth="1"/>
    <col min="3332" max="3333" width="12.42578125" style="14" customWidth="1"/>
    <col min="3334" max="3334" width="10.42578125" style="14" customWidth="1"/>
    <col min="3335" max="3335" width="14.140625" style="14" customWidth="1"/>
    <col min="3336" max="3337" width="0" style="14" hidden="1" customWidth="1"/>
    <col min="3338" max="3338" width="12.28515625" style="14" customWidth="1"/>
    <col min="3339" max="3339" width="14.85546875" style="14" customWidth="1"/>
    <col min="3340" max="3340" width="0" style="14" hidden="1" customWidth="1"/>
    <col min="3341" max="3341" width="34.5703125" style="14" customWidth="1"/>
    <col min="3342" max="3342" width="9.140625" style="14"/>
    <col min="3343" max="3343" width="9.85546875" style="14" customWidth="1"/>
    <col min="3344" max="3345" width="10" style="14" customWidth="1"/>
    <col min="3346" max="3346" width="10.5703125" style="14" customWidth="1"/>
    <col min="3347" max="3348" width="0" style="14" hidden="1" customWidth="1"/>
    <col min="3349" max="3349" width="12.140625" style="14" customWidth="1"/>
    <col min="3350" max="3350" width="9.5703125" style="14" customWidth="1"/>
    <col min="3351" max="3351" width="0" style="14" hidden="1" customWidth="1"/>
    <col min="3352" max="3352" width="9.5703125" style="14" customWidth="1"/>
    <col min="3353" max="3582" width="9.140625" style="14"/>
    <col min="3583" max="3583" width="38.85546875" style="14" customWidth="1"/>
    <col min="3584" max="3584" width="9.42578125" style="14" customWidth="1"/>
    <col min="3585" max="3585" width="10.140625" style="14" customWidth="1"/>
    <col min="3586" max="3586" width="14" style="14" customWidth="1"/>
    <col min="3587" max="3587" width="10.5703125" style="14" customWidth="1"/>
    <col min="3588" max="3589" width="12.42578125" style="14" customWidth="1"/>
    <col min="3590" max="3590" width="10.42578125" style="14" customWidth="1"/>
    <col min="3591" max="3591" width="14.140625" style="14" customWidth="1"/>
    <col min="3592" max="3593" width="0" style="14" hidden="1" customWidth="1"/>
    <col min="3594" max="3594" width="12.28515625" style="14" customWidth="1"/>
    <col min="3595" max="3595" width="14.85546875" style="14" customWidth="1"/>
    <col min="3596" max="3596" width="0" style="14" hidden="1" customWidth="1"/>
    <col min="3597" max="3597" width="34.5703125" style="14" customWidth="1"/>
    <col min="3598" max="3598" width="9.140625" style="14"/>
    <col min="3599" max="3599" width="9.85546875" style="14" customWidth="1"/>
    <col min="3600" max="3601" width="10" style="14" customWidth="1"/>
    <col min="3602" max="3602" width="10.5703125" style="14" customWidth="1"/>
    <col min="3603" max="3604" width="0" style="14" hidden="1" customWidth="1"/>
    <col min="3605" max="3605" width="12.140625" style="14" customWidth="1"/>
    <col min="3606" max="3606" width="9.5703125" style="14" customWidth="1"/>
    <col min="3607" max="3607" width="0" style="14" hidden="1" customWidth="1"/>
    <col min="3608" max="3608" width="9.5703125" style="14" customWidth="1"/>
    <col min="3609" max="3838" width="9.140625" style="14"/>
    <col min="3839" max="3839" width="38.85546875" style="14" customWidth="1"/>
    <col min="3840" max="3840" width="9.42578125" style="14" customWidth="1"/>
    <col min="3841" max="3841" width="10.140625" style="14" customWidth="1"/>
    <col min="3842" max="3842" width="14" style="14" customWidth="1"/>
    <col min="3843" max="3843" width="10.5703125" style="14" customWidth="1"/>
    <col min="3844" max="3845" width="12.42578125" style="14" customWidth="1"/>
    <col min="3846" max="3846" width="10.42578125" style="14" customWidth="1"/>
    <col min="3847" max="3847" width="14.140625" style="14" customWidth="1"/>
    <col min="3848" max="3849" width="0" style="14" hidden="1" customWidth="1"/>
    <col min="3850" max="3850" width="12.28515625" style="14" customWidth="1"/>
    <col min="3851" max="3851" width="14.85546875" style="14" customWidth="1"/>
    <col min="3852" max="3852" width="0" style="14" hidden="1" customWidth="1"/>
    <col min="3853" max="3853" width="34.5703125" style="14" customWidth="1"/>
    <col min="3854" max="3854" width="9.140625" style="14"/>
    <col min="3855" max="3855" width="9.85546875" style="14" customWidth="1"/>
    <col min="3856" max="3857" width="10" style="14" customWidth="1"/>
    <col min="3858" max="3858" width="10.5703125" style="14" customWidth="1"/>
    <col min="3859" max="3860" width="0" style="14" hidden="1" customWidth="1"/>
    <col min="3861" max="3861" width="12.140625" style="14" customWidth="1"/>
    <col min="3862" max="3862" width="9.5703125" style="14" customWidth="1"/>
    <col min="3863" max="3863" width="0" style="14" hidden="1" customWidth="1"/>
    <col min="3864" max="3864" width="9.5703125" style="14" customWidth="1"/>
    <col min="3865" max="4094" width="9.140625" style="14"/>
    <col min="4095" max="4095" width="38.85546875" style="14" customWidth="1"/>
    <col min="4096" max="4096" width="9.42578125" style="14" customWidth="1"/>
    <col min="4097" max="4097" width="10.140625" style="14" customWidth="1"/>
    <col min="4098" max="4098" width="14" style="14" customWidth="1"/>
    <col min="4099" max="4099" width="10.5703125" style="14" customWidth="1"/>
    <col min="4100" max="4101" width="12.42578125" style="14" customWidth="1"/>
    <col min="4102" max="4102" width="10.42578125" style="14" customWidth="1"/>
    <col min="4103" max="4103" width="14.140625" style="14" customWidth="1"/>
    <col min="4104" max="4105" width="0" style="14" hidden="1" customWidth="1"/>
    <col min="4106" max="4106" width="12.28515625" style="14" customWidth="1"/>
    <col min="4107" max="4107" width="14.85546875" style="14" customWidth="1"/>
    <col min="4108" max="4108" width="0" style="14" hidden="1" customWidth="1"/>
    <col min="4109" max="4109" width="34.5703125" style="14" customWidth="1"/>
    <col min="4110" max="4110" width="9.140625" style="14"/>
    <col min="4111" max="4111" width="9.85546875" style="14" customWidth="1"/>
    <col min="4112" max="4113" width="10" style="14" customWidth="1"/>
    <col min="4114" max="4114" width="10.5703125" style="14" customWidth="1"/>
    <col min="4115" max="4116" width="0" style="14" hidden="1" customWidth="1"/>
    <col min="4117" max="4117" width="12.140625" style="14" customWidth="1"/>
    <col min="4118" max="4118" width="9.5703125" style="14" customWidth="1"/>
    <col min="4119" max="4119" width="0" style="14" hidden="1" customWidth="1"/>
    <col min="4120" max="4120" width="9.5703125" style="14" customWidth="1"/>
    <col min="4121" max="4350" width="9.140625" style="14"/>
    <col min="4351" max="4351" width="38.85546875" style="14" customWidth="1"/>
    <col min="4352" max="4352" width="9.42578125" style="14" customWidth="1"/>
    <col min="4353" max="4353" width="10.140625" style="14" customWidth="1"/>
    <col min="4354" max="4354" width="14" style="14" customWidth="1"/>
    <col min="4355" max="4355" width="10.5703125" style="14" customWidth="1"/>
    <col min="4356" max="4357" width="12.42578125" style="14" customWidth="1"/>
    <col min="4358" max="4358" width="10.42578125" style="14" customWidth="1"/>
    <col min="4359" max="4359" width="14.140625" style="14" customWidth="1"/>
    <col min="4360" max="4361" width="0" style="14" hidden="1" customWidth="1"/>
    <col min="4362" max="4362" width="12.28515625" style="14" customWidth="1"/>
    <col min="4363" max="4363" width="14.85546875" style="14" customWidth="1"/>
    <col min="4364" max="4364" width="0" style="14" hidden="1" customWidth="1"/>
    <col min="4365" max="4365" width="34.5703125" style="14" customWidth="1"/>
    <col min="4366" max="4366" width="9.140625" style="14"/>
    <col min="4367" max="4367" width="9.85546875" style="14" customWidth="1"/>
    <col min="4368" max="4369" width="10" style="14" customWidth="1"/>
    <col min="4370" max="4370" width="10.5703125" style="14" customWidth="1"/>
    <col min="4371" max="4372" width="0" style="14" hidden="1" customWidth="1"/>
    <col min="4373" max="4373" width="12.140625" style="14" customWidth="1"/>
    <col min="4374" max="4374" width="9.5703125" style="14" customWidth="1"/>
    <col min="4375" max="4375" width="0" style="14" hidden="1" customWidth="1"/>
    <col min="4376" max="4376" width="9.5703125" style="14" customWidth="1"/>
    <col min="4377" max="4606" width="9.140625" style="14"/>
    <col min="4607" max="4607" width="38.85546875" style="14" customWidth="1"/>
    <col min="4608" max="4608" width="9.42578125" style="14" customWidth="1"/>
    <col min="4609" max="4609" width="10.140625" style="14" customWidth="1"/>
    <col min="4610" max="4610" width="14" style="14" customWidth="1"/>
    <col min="4611" max="4611" width="10.5703125" style="14" customWidth="1"/>
    <col min="4612" max="4613" width="12.42578125" style="14" customWidth="1"/>
    <col min="4614" max="4614" width="10.42578125" style="14" customWidth="1"/>
    <col min="4615" max="4615" width="14.140625" style="14" customWidth="1"/>
    <col min="4616" max="4617" width="0" style="14" hidden="1" customWidth="1"/>
    <col min="4618" max="4618" width="12.28515625" style="14" customWidth="1"/>
    <col min="4619" max="4619" width="14.85546875" style="14" customWidth="1"/>
    <col min="4620" max="4620" width="0" style="14" hidden="1" customWidth="1"/>
    <col min="4621" max="4621" width="34.5703125" style="14" customWidth="1"/>
    <col min="4622" max="4622" width="9.140625" style="14"/>
    <col min="4623" max="4623" width="9.85546875" style="14" customWidth="1"/>
    <col min="4624" max="4625" width="10" style="14" customWidth="1"/>
    <col min="4626" max="4626" width="10.5703125" style="14" customWidth="1"/>
    <col min="4627" max="4628" width="0" style="14" hidden="1" customWidth="1"/>
    <col min="4629" max="4629" width="12.140625" style="14" customWidth="1"/>
    <col min="4630" max="4630" width="9.5703125" style="14" customWidth="1"/>
    <col min="4631" max="4631" width="0" style="14" hidden="1" customWidth="1"/>
    <col min="4632" max="4632" width="9.5703125" style="14" customWidth="1"/>
    <col min="4633" max="4862" width="9.140625" style="14"/>
    <col min="4863" max="4863" width="38.85546875" style="14" customWidth="1"/>
    <col min="4864" max="4864" width="9.42578125" style="14" customWidth="1"/>
    <col min="4865" max="4865" width="10.140625" style="14" customWidth="1"/>
    <col min="4866" max="4866" width="14" style="14" customWidth="1"/>
    <col min="4867" max="4867" width="10.5703125" style="14" customWidth="1"/>
    <col min="4868" max="4869" width="12.42578125" style="14" customWidth="1"/>
    <col min="4870" max="4870" width="10.42578125" style="14" customWidth="1"/>
    <col min="4871" max="4871" width="14.140625" style="14" customWidth="1"/>
    <col min="4872" max="4873" width="0" style="14" hidden="1" customWidth="1"/>
    <col min="4874" max="4874" width="12.28515625" style="14" customWidth="1"/>
    <col min="4875" max="4875" width="14.85546875" style="14" customWidth="1"/>
    <col min="4876" max="4876" width="0" style="14" hidden="1" customWidth="1"/>
    <col min="4877" max="4877" width="34.5703125" style="14" customWidth="1"/>
    <col min="4878" max="4878" width="9.140625" style="14"/>
    <col min="4879" max="4879" width="9.85546875" style="14" customWidth="1"/>
    <col min="4880" max="4881" width="10" style="14" customWidth="1"/>
    <col min="4882" max="4882" width="10.5703125" style="14" customWidth="1"/>
    <col min="4883" max="4884" width="0" style="14" hidden="1" customWidth="1"/>
    <col min="4885" max="4885" width="12.140625" style="14" customWidth="1"/>
    <col min="4886" max="4886" width="9.5703125" style="14" customWidth="1"/>
    <col min="4887" max="4887" width="0" style="14" hidden="1" customWidth="1"/>
    <col min="4888" max="4888" width="9.5703125" style="14" customWidth="1"/>
    <col min="4889" max="5118" width="9.140625" style="14"/>
    <col min="5119" max="5119" width="38.85546875" style="14" customWidth="1"/>
    <col min="5120" max="5120" width="9.42578125" style="14" customWidth="1"/>
    <col min="5121" max="5121" width="10.140625" style="14" customWidth="1"/>
    <col min="5122" max="5122" width="14" style="14" customWidth="1"/>
    <col min="5123" max="5123" width="10.5703125" style="14" customWidth="1"/>
    <col min="5124" max="5125" width="12.42578125" style="14" customWidth="1"/>
    <col min="5126" max="5126" width="10.42578125" style="14" customWidth="1"/>
    <col min="5127" max="5127" width="14.140625" style="14" customWidth="1"/>
    <col min="5128" max="5129" width="0" style="14" hidden="1" customWidth="1"/>
    <col min="5130" max="5130" width="12.28515625" style="14" customWidth="1"/>
    <col min="5131" max="5131" width="14.85546875" style="14" customWidth="1"/>
    <col min="5132" max="5132" width="0" style="14" hidden="1" customWidth="1"/>
    <col min="5133" max="5133" width="34.5703125" style="14" customWidth="1"/>
    <col min="5134" max="5134" width="9.140625" style="14"/>
    <col min="5135" max="5135" width="9.85546875" style="14" customWidth="1"/>
    <col min="5136" max="5137" width="10" style="14" customWidth="1"/>
    <col min="5138" max="5138" width="10.5703125" style="14" customWidth="1"/>
    <col min="5139" max="5140" width="0" style="14" hidden="1" customWidth="1"/>
    <col min="5141" max="5141" width="12.140625" style="14" customWidth="1"/>
    <col min="5142" max="5142" width="9.5703125" style="14" customWidth="1"/>
    <col min="5143" max="5143" width="0" style="14" hidden="1" customWidth="1"/>
    <col min="5144" max="5144" width="9.5703125" style="14" customWidth="1"/>
    <col min="5145" max="5374" width="9.140625" style="14"/>
    <col min="5375" max="5375" width="38.85546875" style="14" customWidth="1"/>
    <col min="5376" max="5376" width="9.42578125" style="14" customWidth="1"/>
    <col min="5377" max="5377" width="10.140625" style="14" customWidth="1"/>
    <col min="5378" max="5378" width="14" style="14" customWidth="1"/>
    <col min="5379" max="5379" width="10.5703125" style="14" customWidth="1"/>
    <col min="5380" max="5381" width="12.42578125" style="14" customWidth="1"/>
    <col min="5382" max="5382" width="10.42578125" style="14" customWidth="1"/>
    <col min="5383" max="5383" width="14.140625" style="14" customWidth="1"/>
    <col min="5384" max="5385" width="0" style="14" hidden="1" customWidth="1"/>
    <col min="5386" max="5386" width="12.28515625" style="14" customWidth="1"/>
    <col min="5387" max="5387" width="14.85546875" style="14" customWidth="1"/>
    <col min="5388" max="5388" width="0" style="14" hidden="1" customWidth="1"/>
    <col min="5389" max="5389" width="34.5703125" style="14" customWidth="1"/>
    <col min="5390" max="5390" width="9.140625" style="14"/>
    <col min="5391" max="5391" width="9.85546875" style="14" customWidth="1"/>
    <col min="5392" max="5393" width="10" style="14" customWidth="1"/>
    <col min="5394" max="5394" width="10.5703125" style="14" customWidth="1"/>
    <col min="5395" max="5396" width="0" style="14" hidden="1" customWidth="1"/>
    <col min="5397" max="5397" width="12.140625" style="14" customWidth="1"/>
    <col min="5398" max="5398" width="9.5703125" style="14" customWidth="1"/>
    <col min="5399" max="5399" width="0" style="14" hidden="1" customWidth="1"/>
    <col min="5400" max="5400" width="9.5703125" style="14" customWidth="1"/>
    <col min="5401" max="5630" width="9.140625" style="14"/>
    <col min="5631" max="5631" width="38.85546875" style="14" customWidth="1"/>
    <col min="5632" max="5632" width="9.42578125" style="14" customWidth="1"/>
    <col min="5633" max="5633" width="10.140625" style="14" customWidth="1"/>
    <col min="5634" max="5634" width="14" style="14" customWidth="1"/>
    <col min="5635" max="5635" width="10.5703125" style="14" customWidth="1"/>
    <col min="5636" max="5637" width="12.42578125" style="14" customWidth="1"/>
    <col min="5638" max="5638" width="10.42578125" style="14" customWidth="1"/>
    <col min="5639" max="5639" width="14.140625" style="14" customWidth="1"/>
    <col min="5640" max="5641" width="0" style="14" hidden="1" customWidth="1"/>
    <col min="5642" max="5642" width="12.28515625" style="14" customWidth="1"/>
    <col min="5643" max="5643" width="14.85546875" style="14" customWidth="1"/>
    <col min="5644" max="5644" width="0" style="14" hidden="1" customWidth="1"/>
    <col min="5645" max="5645" width="34.5703125" style="14" customWidth="1"/>
    <col min="5646" max="5646" width="9.140625" style="14"/>
    <col min="5647" max="5647" width="9.85546875" style="14" customWidth="1"/>
    <col min="5648" max="5649" width="10" style="14" customWidth="1"/>
    <col min="5650" max="5650" width="10.5703125" style="14" customWidth="1"/>
    <col min="5651" max="5652" width="0" style="14" hidden="1" customWidth="1"/>
    <col min="5653" max="5653" width="12.140625" style="14" customWidth="1"/>
    <col min="5654" max="5654" width="9.5703125" style="14" customWidth="1"/>
    <col min="5655" max="5655" width="0" style="14" hidden="1" customWidth="1"/>
    <col min="5656" max="5656" width="9.5703125" style="14" customWidth="1"/>
    <col min="5657" max="5886" width="9.140625" style="14"/>
    <col min="5887" max="5887" width="38.85546875" style="14" customWidth="1"/>
    <col min="5888" max="5888" width="9.42578125" style="14" customWidth="1"/>
    <col min="5889" max="5889" width="10.140625" style="14" customWidth="1"/>
    <col min="5890" max="5890" width="14" style="14" customWidth="1"/>
    <col min="5891" max="5891" width="10.5703125" style="14" customWidth="1"/>
    <col min="5892" max="5893" width="12.42578125" style="14" customWidth="1"/>
    <col min="5894" max="5894" width="10.42578125" style="14" customWidth="1"/>
    <col min="5895" max="5895" width="14.140625" style="14" customWidth="1"/>
    <col min="5896" max="5897" width="0" style="14" hidden="1" customWidth="1"/>
    <col min="5898" max="5898" width="12.28515625" style="14" customWidth="1"/>
    <col min="5899" max="5899" width="14.85546875" style="14" customWidth="1"/>
    <col min="5900" max="5900" width="0" style="14" hidden="1" customWidth="1"/>
    <col min="5901" max="5901" width="34.5703125" style="14" customWidth="1"/>
    <col min="5902" max="5902" width="9.140625" style="14"/>
    <col min="5903" max="5903" width="9.85546875" style="14" customWidth="1"/>
    <col min="5904" max="5905" width="10" style="14" customWidth="1"/>
    <col min="5906" max="5906" width="10.5703125" style="14" customWidth="1"/>
    <col min="5907" max="5908" width="0" style="14" hidden="1" customWidth="1"/>
    <col min="5909" max="5909" width="12.140625" style="14" customWidth="1"/>
    <col min="5910" max="5910" width="9.5703125" style="14" customWidth="1"/>
    <col min="5911" max="5911" width="0" style="14" hidden="1" customWidth="1"/>
    <col min="5912" max="5912" width="9.5703125" style="14" customWidth="1"/>
    <col min="5913" max="6142" width="9.140625" style="14"/>
    <col min="6143" max="6143" width="38.85546875" style="14" customWidth="1"/>
    <col min="6144" max="6144" width="9.42578125" style="14" customWidth="1"/>
    <col min="6145" max="6145" width="10.140625" style="14" customWidth="1"/>
    <col min="6146" max="6146" width="14" style="14" customWidth="1"/>
    <col min="6147" max="6147" width="10.5703125" style="14" customWidth="1"/>
    <col min="6148" max="6149" width="12.42578125" style="14" customWidth="1"/>
    <col min="6150" max="6150" width="10.42578125" style="14" customWidth="1"/>
    <col min="6151" max="6151" width="14.140625" style="14" customWidth="1"/>
    <col min="6152" max="6153" width="0" style="14" hidden="1" customWidth="1"/>
    <col min="6154" max="6154" width="12.28515625" style="14" customWidth="1"/>
    <col min="6155" max="6155" width="14.85546875" style="14" customWidth="1"/>
    <col min="6156" max="6156" width="0" style="14" hidden="1" customWidth="1"/>
    <col min="6157" max="6157" width="34.5703125" style="14" customWidth="1"/>
    <col min="6158" max="6158" width="9.140625" style="14"/>
    <col min="6159" max="6159" width="9.85546875" style="14" customWidth="1"/>
    <col min="6160" max="6161" width="10" style="14" customWidth="1"/>
    <col min="6162" max="6162" width="10.5703125" style="14" customWidth="1"/>
    <col min="6163" max="6164" width="0" style="14" hidden="1" customWidth="1"/>
    <col min="6165" max="6165" width="12.140625" style="14" customWidth="1"/>
    <col min="6166" max="6166" width="9.5703125" style="14" customWidth="1"/>
    <col min="6167" max="6167" width="0" style="14" hidden="1" customWidth="1"/>
    <col min="6168" max="6168" width="9.5703125" style="14" customWidth="1"/>
    <col min="6169" max="6398" width="9.140625" style="14"/>
    <col min="6399" max="6399" width="38.85546875" style="14" customWidth="1"/>
    <col min="6400" max="6400" width="9.42578125" style="14" customWidth="1"/>
    <col min="6401" max="6401" width="10.140625" style="14" customWidth="1"/>
    <col min="6402" max="6402" width="14" style="14" customWidth="1"/>
    <col min="6403" max="6403" width="10.5703125" style="14" customWidth="1"/>
    <col min="6404" max="6405" width="12.42578125" style="14" customWidth="1"/>
    <col min="6406" max="6406" width="10.42578125" style="14" customWidth="1"/>
    <col min="6407" max="6407" width="14.140625" style="14" customWidth="1"/>
    <col min="6408" max="6409" width="0" style="14" hidden="1" customWidth="1"/>
    <col min="6410" max="6410" width="12.28515625" style="14" customWidth="1"/>
    <col min="6411" max="6411" width="14.85546875" style="14" customWidth="1"/>
    <col min="6412" max="6412" width="0" style="14" hidden="1" customWidth="1"/>
    <col min="6413" max="6413" width="34.5703125" style="14" customWidth="1"/>
    <col min="6414" max="6414" width="9.140625" style="14"/>
    <col min="6415" max="6415" width="9.85546875" style="14" customWidth="1"/>
    <col min="6416" max="6417" width="10" style="14" customWidth="1"/>
    <col min="6418" max="6418" width="10.5703125" style="14" customWidth="1"/>
    <col min="6419" max="6420" width="0" style="14" hidden="1" customWidth="1"/>
    <col min="6421" max="6421" width="12.140625" style="14" customWidth="1"/>
    <col min="6422" max="6422" width="9.5703125" style="14" customWidth="1"/>
    <col min="6423" max="6423" width="0" style="14" hidden="1" customWidth="1"/>
    <col min="6424" max="6424" width="9.5703125" style="14" customWidth="1"/>
    <col min="6425" max="6654" width="9.140625" style="14"/>
    <col min="6655" max="6655" width="38.85546875" style="14" customWidth="1"/>
    <col min="6656" max="6656" width="9.42578125" style="14" customWidth="1"/>
    <col min="6657" max="6657" width="10.140625" style="14" customWidth="1"/>
    <col min="6658" max="6658" width="14" style="14" customWidth="1"/>
    <col min="6659" max="6659" width="10.5703125" style="14" customWidth="1"/>
    <col min="6660" max="6661" width="12.42578125" style="14" customWidth="1"/>
    <col min="6662" max="6662" width="10.42578125" style="14" customWidth="1"/>
    <col min="6663" max="6663" width="14.140625" style="14" customWidth="1"/>
    <col min="6664" max="6665" width="0" style="14" hidden="1" customWidth="1"/>
    <col min="6666" max="6666" width="12.28515625" style="14" customWidth="1"/>
    <col min="6667" max="6667" width="14.85546875" style="14" customWidth="1"/>
    <col min="6668" max="6668" width="0" style="14" hidden="1" customWidth="1"/>
    <col min="6669" max="6669" width="34.5703125" style="14" customWidth="1"/>
    <col min="6670" max="6670" width="9.140625" style="14"/>
    <col min="6671" max="6671" width="9.85546875" style="14" customWidth="1"/>
    <col min="6672" max="6673" width="10" style="14" customWidth="1"/>
    <col min="6674" max="6674" width="10.5703125" style="14" customWidth="1"/>
    <col min="6675" max="6676" width="0" style="14" hidden="1" customWidth="1"/>
    <col min="6677" max="6677" width="12.140625" style="14" customWidth="1"/>
    <col min="6678" max="6678" width="9.5703125" style="14" customWidth="1"/>
    <col min="6679" max="6679" width="0" style="14" hidden="1" customWidth="1"/>
    <col min="6680" max="6680" width="9.5703125" style="14" customWidth="1"/>
    <col min="6681" max="6910" width="9.140625" style="14"/>
    <col min="6911" max="6911" width="38.85546875" style="14" customWidth="1"/>
    <col min="6912" max="6912" width="9.42578125" style="14" customWidth="1"/>
    <col min="6913" max="6913" width="10.140625" style="14" customWidth="1"/>
    <col min="6914" max="6914" width="14" style="14" customWidth="1"/>
    <col min="6915" max="6915" width="10.5703125" style="14" customWidth="1"/>
    <col min="6916" max="6917" width="12.42578125" style="14" customWidth="1"/>
    <col min="6918" max="6918" width="10.42578125" style="14" customWidth="1"/>
    <col min="6919" max="6919" width="14.140625" style="14" customWidth="1"/>
    <col min="6920" max="6921" width="0" style="14" hidden="1" customWidth="1"/>
    <col min="6922" max="6922" width="12.28515625" style="14" customWidth="1"/>
    <col min="6923" max="6923" width="14.85546875" style="14" customWidth="1"/>
    <col min="6924" max="6924" width="0" style="14" hidden="1" customWidth="1"/>
    <col min="6925" max="6925" width="34.5703125" style="14" customWidth="1"/>
    <col min="6926" max="6926" width="9.140625" style="14"/>
    <col min="6927" max="6927" width="9.85546875" style="14" customWidth="1"/>
    <col min="6928" max="6929" width="10" style="14" customWidth="1"/>
    <col min="6930" max="6930" width="10.5703125" style="14" customWidth="1"/>
    <col min="6931" max="6932" width="0" style="14" hidden="1" customWidth="1"/>
    <col min="6933" max="6933" width="12.140625" style="14" customWidth="1"/>
    <col min="6934" max="6934" width="9.5703125" style="14" customWidth="1"/>
    <col min="6935" max="6935" width="0" style="14" hidden="1" customWidth="1"/>
    <col min="6936" max="6936" width="9.5703125" style="14" customWidth="1"/>
    <col min="6937" max="7166" width="9.140625" style="14"/>
    <col min="7167" max="7167" width="38.85546875" style="14" customWidth="1"/>
    <col min="7168" max="7168" width="9.42578125" style="14" customWidth="1"/>
    <col min="7169" max="7169" width="10.140625" style="14" customWidth="1"/>
    <col min="7170" max="7170" width="14" style="14" customWidth="1"/>
    <col min="7171" max="7171" width="10.5703125" style="14" customWidth="1"/>
    <col min="7172" max="7173" width="12.42578125" style="14" customWidth="1"/>
    <col min="7174" max="7174" width="10.42578125" style="14" customWidth="1"/>
    <col min="7175" max="7175" width="14.140625" style="14" customWidth="1"/>
    <col min="7176" max="7177" width="0" style="14" hidden="1" customWidth="1"/>
    <col min="7178" max="7178" width="12.28515625" style="14" customWidth="1"/>
    <col min="7179" max="7179" width="14.85546875" style="14" customWidth="1"/>
    <col min="7180" max="7180" width="0" style="14" hidden="1" customWidth="1"/>
    <col min="7181" max="7181" width="34.5703125" style="14" customWidth="1"/>
    <col min="7182" max="7182" width="9.140625" style="14"/>
    <col min="7183" max="7183" width="9.85546875" style="14" customWidth="1"/>
    <col min="7184" max="7185" width="10" style="14" customWidth="1"/>
    <col min="7186" max="7186" width="10.5703125" style="14" customWidth="1"/>
    <col min="7187" max="7188" width="0" style="14" hidden="1" customWidth="1"/>
    <col min="7189" max="7189" width="12.140625" style="14" customWidth="1"/>
    <col min="7190" max="7190" width="9.5703125" style="14" customWidth="1"/>
    <col min="7191" max="7191" width="0" style="14" hidden="1" customWidth="1"/>
    <col min="7192" max="7192" width="9.5703125" style="14" customWidth="1"/>
    <col min="7193" max="7422" width="9.140625" style="14"/>
    <col min="7423" max="7423" width="38.85546875" style="14" customWidth="1"/>
    <col min="7424" max="7424" width="9.42578125" style="14" customWidth="1"/>
    <col min="7425" max="7425" width="10.140625" style="14" customWidth="1"/>
    <col min="7426" max="7426" width="14" style="14" customWidth="1"/>
    <col min="7427" max="7427" width="10.5703125" style="14" customWidth="1"/>
    <col min="7428" max="7429" width="12.42578125" style="14" customWidth="1"/>
    <col min="7430" max="7430" width="10.42578125" style="14" customWidth="1"/>
    <col min="7431" max="7431" width="14.140625" style="14" customWidth="1"/>
    <col min="7432" max="7433" width="0" style="14" hidden="1" customWidth="1"/>
    <col min="7434" max="7434" width="12.28515625" style="14" customWidth="1"/>
    <col min="7435" max="7435" width="14.85546875" style="14" customWidth="1"/>
    <col min="7436" max="7436" width="0" style="14" hidden="1" customWidth="1"/>
    <col min="7437" max="7437" width="34.5703125" style="14" customWidth="1"/>
    <col min="7438" max="7438" width="9.140625" style="14"/>
    <col min="7439" max="7439" width="9.85546875" style="14" customWidth="1"/>
    <col min="7440" max="7441" width="10" style="14" customWidth="1"/>
    <col min="7442" max="7442" width="10.5703125" style="14" customWidth="1"/>
    <col min="7443" max="7444" width="0" style="14" hidden="1" customWidth="1"/>
    <col min="7445" max="7445" width="12.140625" style="14" customWidth="1"/>
    <col min="7446" max="7446" width="9.5703125" style="14" customWidth="1"/>
    <col min="7447" max="7447" width="0" style="14" hidden="1" customWidth="1"/>
    <col min="7448" max="7448" width="9.5703125" style="14" customWidth="1"/>
    <col min="7449" max="7678" width="9.140625" style="14"/>
    <col min="7679" max="7679" width="38.85546875" style="14" customWidth="1"/>
    <col min="7680" max="7680" width="9.42578125" style="14" customWidth="1"/>
    <col min="7681" max="7681" width="10.140625" style="14" customWidth="1"/>
    <col min="7682" max="7682" width="14" style="14" customWidth="1"/>
    <col min="7683" max="7683" width="10.5703125" style="14" customWidth="1"/>
    <col min="7684" max="7685" width="12.42578125" style="14" customWidth="1"/>
    <col min="7686" max="7686" width="10.42578125" style="14" customWidth="1"/>
    <col min="7687" max="7687" width="14.140625" style="14" customWidth="1"/>
    <col min="7688" max="7689" width="0" style="14" hidden="1" customWidth="1"/>
    <col min="7690" max="7690" width="12.28515625" style="14" customWidth="1"/>
    <col min="7691" max="7691" width="14.85546875" style="14" customWidth="1"/>
    <col min="7692" max="7692" width="0" style="14" hidden="1" customWidth="1"/>
    <col min="7693" max="7693" width="34.5703125" style="14" customWidth="1"/>
    <col min="7694" max="7694" width="9.140625" style="14"/>
    <col min="7695" max="7695" width="9.85546875" style="14" customWidth="1"/>
    <col min="7696" max="7697" width="10" style="14" customWidth="1"/>
    <col min="7698" max="7698" width="10.5703125" style="14" customWidth="1"/>
    <col min="7699" max="7700" width="0" style="14" hidden="1" customWidth="1"/>
    <col min="7701" max="7701" width="12.140625" style="14" customWidth="1"/>
    <col min="7702" max="7702" width="9.5703125" style="14" customWidth="1"/>
    <col min="7703" max="7703" width="0" style="14" hidden="1" customWidth="1"/>
    <col min="7704" max="7704" width="9.5703125" style="14" customWidth="1"/>
    <col min="7705" max="7934" width="9.140625" style="14"/>
    <col min="7935" max="7935" width="38.85546875" style="14" customWidth="1"/>
    <col min="7936" max="7936" width="9.42578125" style="14" customWidth="1"/>
    <col min="7937" max="7937" width="10.140625" style="14" customWidth="1"/>
    <col min="7938" max="7938" width="14" style="14" customWidth="1"/>
    <col min="7939" max="7939" width="10.5703125" style="14" customWidth="1"/>
    <col min="7940" max="7941" width="12.42578125" style="14" customWidth="1"/>
    <col min="7942" max="7942" width="10.42578125" style="14" customWidth="1"/>
    <col min="7943" max="7943" width="14.140625" style="14" customWidth="1"/>
    <col min="7944" max="7945" width="0" style="14" hidden="1" customWidth="1"/>
    <col min="7946" max="7946" width="12.28515625" style="14" customWidth="1"/>
    <col min="7947" max="7947" width="14.85546875" style="14" customWidth="1"/>
    <col min="7948" max="7948" width="0" style="14" hidden="1" customWidth="1"/>
    <col min="7949" max="7949" width="34.5703125" style="14" customWidth="1"/>
    <col min="7950" max="7950" width="9.140625" style="14"/>
    <col min="7951" max="7951" width="9.85546875" style="14" customWidth="1"/>
    <col min="7952" max="7953" width="10" style="14" customWidth="1"/>
    <col min="7954" max="7954" width="10.5703125" style="14" customWidth="1"/>
    <col min="7955" max="7956" width="0" style="14" hidden="1" customWidth="1"/>
    <col min="7957" max="7957" width="12.140625" style="14" customWidth="1"/>
    <col min="7958" max="7958" width="9.5703125" style="14" customWidth="1"/>
    <col min="7959" max="7959" width="0" style="14" hidden="1" customWidth="1"/>
    <col min="7960" max="7960" width="9.5703125" style="14" customWidth="1"/>
    <col min="7961" max="8190" width="9.140625" style="14"/>
    <col min="8191" max="8191" width="38.85546875" style="14" customWidth="1"/>
    <col min="8192" max="8192" width="9.42578125" style="14" customWidth="1"/>
    <col min="8193" max="8193" width="10.140625" style="14" customWidth="1"/>
    <col min="8194" max="8194" width="14" style="14" customWidth="1"/>
    <col min="8195" max="8195" width="10.5703125" style="14" customWidth="1"/>
    <col min="8196" max="8197" width="12.42578125" style="14" customWidth="1"/>
    <col min="8198" max="8198" width="10.42578125" style="14" customWidth="1"/>
    <col min="8199" max="8199" width="14.140625" style="14" customWidth="1"/>
    <col min="8200" max="8201" width="0" style="14" hidden="1" customWidth="1"/>
    <col min="8202" max="8202" width="12.28515625" style="14" customWidth="1"/>
    <col min="8203" max="8203" width="14.85546875" style="14" customWidth="1"/>
    <col min="8204" max="8204" width="0" style="14" hidden="1" customWidth="1"/>
    <col min="8205" max="8205" width="34.5703125" style="14" customWidth="1"/>
    <col min="8206" max="8206" width="9.140625" style="14"/>
    <col min="8207" max="8207" width="9.85546875" style="14" customWidth="1"/>
    <col min="8208" max="8209" width="10" style="14" customWidth="1"/>
    <col min="8210" max="8210" width="10.5703125" style="14" customWidth="1"/>
    <col min="8211" max="8212" width="0" style="14" hidden="1" customWidth="1"/>
    <col min="8213" max="8213" width="12.140625" style="14" customWidth="1"/>
    <col min="8214" max="8214" width="9.5703125" style="14" customWidth="1"/>
    <col min="8215" max="8215" width="0" style="14" hidden="1" customWidth="1"/>
    <col min="8216" max="8216" width="9.5703125" style="14" customWidth="1"/>
    <col min="8217" max="8446" width="9.140625" style="14"/>
    <col min="8447" max="8447" width="38.85546875" style="14" customWidth="1"/>
    <col min="8448" max="8448" width="9.42578125" style="14" customWidth="1"/>
    <col min="8449" max="8449" width="10.140625" style="14" customWidth="1"/>
    <col min="8450" max="8450" width="14" style="14" customWidth="1"/>
    <col min="8451" max="8451" width="10.5703125" style="14" customWidth="1"/>
    <col min="8452" max="8453" width="12.42578125" style="14" customWidth="1"/>
    <col min="8454" max="8454" width="10.42578125" style="14" customWidth="1"/>
    <col min="8455" max="8455" width="14.140625" style="14" customWidth="1"/>
    <col min="8456" max="8457" width="0" style="14" hidden="1" customWidth="1"/>
    <col min="8458" max="8458" width="12.28515625" style="14" customWidth="1"/>
    <col min="8459" max="8459" width="14.85546875" style="14" customWidth="1"/>
    <col min="8460" max="8460" width="0" style="14" hidden="1" customWidth="1"/>
    <col min="8461" max="8461" width="34.5703125" style="14" customWidth="1"/>
    <col min="8462" max="8462" width="9.140625" style="14"/>
    <col min="8463" max="8463" width="9.85546875" style="14" customWidth="1"/>
    <col min="8464" max="8465" width="10" style="14" customWidth="1"/>
    <col min="8466" max="8466" width="10.5703125" style="14" customWidth="1"/>
    <col min="8467" max="8468" width="0" style="14" hidden="1" customWidth="1"/>
    <col min="8469" max="8469" width="12.140625" style="14" customWidth="1"/>
    <col min="8470" max="8470" width="9.5703125" style="14" customWidth="1"/>
    <col min="8471" max="8471" width="0" style="14" hidden="1" customWidth="1"/>
    <col min="8472" max="8472" width="9.5703125" style="14" customWidth="1"/>
    <col min="8473" max="8702" width="9.140625" style="14"/>
    <col min="8703" max="8703" width="38.85546875" style="14" customWidth="1"/>
    <col min="8704" max="8704" width="9.42578125" style="14" customWidth="1"/>
    <col min="8705" max="8705" width="10.140625" style="14" customWidth="1"/>
    <col min="8706" max="8706" width="14" style="14" customWidth="1"/>
    <col min="8707" max="8707" width="10.5703125" style="14" customWidth="1"/>
    <col min="8708" max="8709" width="12.42578125" style="14" customWidth="1"/>
    <col min="8710" max="8710" width="10.42578125" style="14" customWidth="1"/>
    <col min="8711" max="8711" width="14.140625" style="14" customWidth="1"/>
    <col min="8712" max="8713" width="0" style="14" hidden="1" customWidth="1"/>
    <col min="8714" max="8714" width="12.28515625" style="14" customWidth="1"/>
    <col min="8715" max="8715" width="14.85546875" style="14" customWidth="1"/>
    <col min="8716" max="8716" width="0" style="14" hidden="1" customWidth="1"/>
    <col min="8717" max="8717" width="34.5703125" style="14" customWidth="1"/>
    <col min="8718" max="8718" width="9.140625" style="14"/>
    <col min="8719" max="8719" width="9.85546875" style="14" customWidth="1"/>
    <col min="8720" max="8721" width="10" style="14" customWidth="1"/>
    <col min="8722" max="8722" width="10.5703125" style="14" customWidth="1"/>
    <col min="8723" max="8724" width="0" style="14" hidden="1" customWidth="1"/>
    <col min="8725" max="8725" width="12.140625" style="14" customWidth="1"/>
    <col min="8726" max="8726" width="9.5703125" style="14" customWidth="1"/>
    <col min="8727" max="8727" width="0" style="14" hidden="1" customWidth="1"/>
    <col min="8728" max="8728" width="9.5703125" style="14" customWidth="1"/>
    <col min="8729" max="8958" width="9.140625" style="14"/>
    <col min="8959" max="8959" width="38.85546875" style="14" customWidth="1"/>
    <col min="8960" max="8960" width="9.42578125" style="14" customWidth="1"/>
    <col min="8961" max="8961" width="10.140625" style="14" customWidth="1"/>
    <col min="8962" max="8962" width="14" style="14" customWidth="1"/>
    <col min="8963" max="8963" width="10.5703125" style="14" customWidth="1"/>
    <col min="8964" max="8965" width="12.42578125" style="14" customWidth="1"/>
    <col min="8966" max="8966" width="10.42578125" style="14" customWidth="1"/>
    <col min="8967" max="8967" width="14.140625" style="14" customWidth="1"/>
    <col min="8968" max="8969" width="0" style="14" hidden="1" customWidth="1"/>
    <col min="8970" max="8970" width="12.28515625" style="14" customWidth="1"/>
    <col min="8971" max="8971" width="14.85546875" style="14" customWidth="1"/>
    <col min="8972" max="8972" width="0" style="14" hidden="1" customWidth="1"/>
    <col min="8973" max="8973" width="34.5703125" style="14" customWidth="1"/>
    <col min="8974" max="8974" width="9.140625" style="14"/>
    <col min="8975" max="8975" width="9.85546875" style="14" customWidth="1"/>
    <col min="8976" max="8977" width="10" style="14" customWidth="1"/>
    <col min="8978" max="8978" width="10.5703125" style="14" customWidth="1"/>
    <col min="8979" max="8980" width="0" style="14" hidden="1" customWidth="1"/>
    <col min="8981" max="8981" width="12.140625" style="14" customWidth="1"/>
    <col min="8982" max="8982" width="9.5703125" style="14" customWidth="1"/>
    <col min="8983" max="8983" width="0" style="14" hidden="1" customWidth="1"/>
    <col min="8984" max="8984" width="9.5703125" style="14" customWidth="1"/>
    <col min="8985" max="9214" width="9.140625" style="14"/>
    <col min="9215" max="9215" width="38.85546875" style="14" customWidth="1"/>
    <col min="9216" max="9216" width="9.42578125" style="14" customWidth="1"/>
    <col min="9217" max="9217" width="10.140625" style="14" customWidth="1"/>
    <col min="9218" max="9218" width="14" style="14" customWidth="1"/>
    <col min="9219" max="9219" width="10.5703125" style="14" customWidth="1"/>
    <col min="9220" max="9221" width="12.42578125" style="14" customWidth="1"/>
    <col min="9222" max="9222" width="10.42578125" style="14" customWidth="1"/>
    <col min="9223" max="9223" width="14.140625" style="14" customWidth="1"/>
    <col min="9224" max="9225" width="0" style="14" hidden="1" customWidth="1"/>
    <col min="9226" max="9226" width="12.28515625" style="14" customWidth="1"/>
    <col min="9227" max="9227" width="14.85546875" style="14" customWidth="1"/>
    <col min="9228" max="9228" width="0" style="14" hidden="1" customWidth="1"/>
    <col min="9229" max="9229" width="34.5703125" style="14" customWidth="1"/>
    <col min="9230" max="9230" width="9.140625" style="14"/>
    <col min="9231" max="9231" width="9.85546875" style="14" customWidth="1"/>
    <col min="9232" max="9233" width="10" style="14" customWidth="1"/>
    <col min="9234" max="9234" width="10.5703125" style="14" customWidth="1"/>
    <col min="9235" max="9236" width="0" style="14" hidden="1" customWidth="1"/>
    <col min="9237" max="9237" width="12.140625" style="14" customWidth="1"/>
    <col min="9238" max="9238" width="9.5703125" style="14" customWidth="1"/>
    <col min="9239" max="9239" width="0" style="14" hidden="1" customWidth="1"/>
    <col min="9240" max="9240" width="9.5703125" style="14" customWidth="1"/>
    <col min="9241" max="9470" width="9.140625" style="14"/>
    <col min="9471" max="9471" width="38.85546875" style="14" customWidth="1"/>
    <col min="9472" max="9472" width="9.42578125" style="14" customWidth="1"/>
    <col min="9473" max="9473" width="10.140625" style="14" customWidth="1"/>
    <col min="9474" max="9474" width="14" style="14" customWidth="1"/>
    <col min="9475" max="9475" width="10.5703125" style="14" customWidth="1"/>
    <col min="9476" max="9477" width="12.42578125" style="14" customWidth="1"/>
    <col min="9478" max="9478" width="10.42578125" style="14" customWidth="1"/>
    <col min="9479" max="9479" width="14.140625" style="14" customWidth="1"/>
    <col min="9480" max="9481" width="0" style="14" hidden="1" customWidth="1"/>
    <col min="9482" max="9482" width="12.28515625" style="14" customWidth="1"/>
    <col min="9483" max="9483" width="14.85546875" style="14" customWidth="1"/>
    <col min="9484" max="9484" width="0" style="14" hidden="1" customWidth="1"/>
    <col min="9485" max="9485" width="34.5703125" style="14" customWidth="1"/>
    <col min="9486" max="9486" width="9.140625" style="14"/>
    <col min="9487" max="9487" width="9.85546875" style="14" customWidth="1"/>
    <col min="9488" max="9489" width="10" style="14" customWidth="1"/>
    <col min="9490" max="9490" width="10.5703125" style="14" customWidth="1"/>
    <col min="9491" max="9492" width="0" style="14" hidden="1" customWidth="1"/>
    <col min="9493" max="9493" width="12.140625" style="14" customWidth="1"/>
    <col min="9494" max="9494" width="9.5703125" style="14" customWidth="1"/>
    <col min="9495" max="9495" width="0" style="14" hidden="1" customWidth="1"/>
    <col min="9496" max="9496" width="9.5703125" style="14" customWidth="1"/>
    <col min="9497" max="9726" width="9.140625" style="14"/>
    <col min="9727" max="9727" width="38.85546875" style="14" customWidth="1"/>
    <col min="9728" max="9728" width="9.42578125" style="14" customWidth="1"/>
    <col min="9729" max="9729" width="10.140625" style="14" customWidth="1"/>
    <col min="9730" max="9730" width="14" style="14" customWidth="1"/>
    <col min="9731" max="9731" width="10.5703125" style="14" customWidth="1"/>
    <col min="9732" max="9733" width="12.42578125" style="14" customWidth="1"/>
    <col min="9734" max="9734" width="10.42578125" style="14" customWidth="1"/>
    <col min="9735" max="9735" width="14.140625" style="14" customWidth="1"/>
    <col min="9736" max="9737" width="0" style="14" hidden="1" customWidth="1"/>
    <col min="9738" max="9738" width="12.28515625" style="14" customWidth="1"/>
    <col min="9739" max="9739" width="14.85546875" style="14" customWidth="1"/>
    <col min="9740" max="9740" width="0" style="14" hidden="1" customWidth="1"/>
    <col min="9741" max="9741" width="34.5703125" style="14" customWidth="1"/>
    <col min="9742" max="9742" width="9.140625" style="14"/>
    <col min="9743" max="9743" width="9.85546875" style="14" customWidth="1"/>
    <col min="9744" max="9745" width="10" style="14" customWidth="1"/>
    <col min="9746" max="9746" width="10.5703125" style="14" customWidth="1"/>
    <col min="9747" max="9748" width="0" style="14" hidden="1" customWidth="1"/>
    <col min="9749" max="9749" width="12.140625" style="14" customWidth="1"/>
    <col min="9750" max="9750" width="9.5703125" style="14" customWidth="1"/>
    <col min="9751" max="9751" width="0" style="14" hidden="1" customWidth="1"/>
    <col min="9752" max="9752" width="9.5703125" style="14" customWidth="1"/>
    <col min="9753" max="9982" width="9.140625" style="14"/>
    <col min="9983" max="9983" width="38.85546875" style="14" customWidth="1"/>
    <col min="9984" max="9984" width="9.42578125" style="14" customWidth="1"/>
    <col min="9985" max="9985" width="10.140625" style="14" customWidth="1"/>
    <col min="9986" max="9986" width="14" style="14" customWidth="1"/>
    <col min="9987" max="9987" width="10.5703125" style="14" customWidth="1"/>
    <col min="9988" max="9989" width="12.42578125" style="14" customWidth="1"/>
    <col min="9990" max="9990" width="10.42578125" style="14" customWidth="1"/>
    <col min="9991" max="9991" width="14.140625" style="14" customWidth="1"/>
    <col min="9992" max="9993" width="0" style="14" hidden="1" customWidth="1"/>
    <col min="9994" max="9994" width="12.28515625" style="14" customWidth="1"/>
    <col min="9995" max="9995" width="14.85546875" style="14" customWidth="1"/>
    <col min="9996" max="9996" width="0" style="14" hidden="1" customWidth="1"/>
    <col min="9997" max="9997" width="34.5703125" style="14" customWidth="1"/>
    <col min="9998" max="9998" width="9.140625" style="14"/>
    <col min="9999" max="9999" width="9.85546875" style="14" customWidth="1"/>
    <col min="10000" max="10001" width="10" style="14" customWidth="1"/>
    <col min="10002" max="10002" width="10.5703125" style="14" customWidth="1"/>
    <col min="10003" max="10004" width="0" style="14" hidden="1" customWidth="1"/>
    <col min="10005" max="10005" width="12.140625" style="14" customWidth="1"/>
    <col min="10006" max="10006" width="9.5703125" style="14" customWidth="1"/>
    <col min="10007" max="10007" width="0" style="14" hidden="1" customWidth="1"/>
    <col min="10008" max="10008" width="9.5703125" style="14" customWidth="1"/>
    <col min="10009" max="10238" width="9.140625" style="14"/>
    <col min="10239" max="10239" width="38.85546875" style="14" customWidth="1"/>
    <col min="10240" max="10240" width="9.42578125" style="14" customWidth="1"/>
    <col min="10241" max="10241" width="10.140625" style="14" customWidth="1"/>
    <col min="10242" max="10242" width="14" style="14" customWidth="1"/>
    <col min="10243" max="10243" width="10.5703125" style="14" customWidth="1"/>
    <col min="10244" max="10245" width="12.42578125" style="14" customWidth="1"/>
    <col min="10246" max="10246" width="10.42578125" style="14" customWidth="1"/>
    <col min="10247" max="10247" width="14.140625" style="14" customWidth="1"/>
    <col min="10248" max="10249" width="0" style="14" hidden="1" customWidth="1"/>
    <col min="10250" max="10250" width="12.28515625" style="14" customWidth="1"/>
    <col min="10251" max="10251" width="14.85546875" style="14" customWidth="1"/>
    <col min="10252" max="10252" width="0" style="14" hidden="1" customWidth="1"/>
    <col min="10253" max="10253" width="34.5703125" style="14" customWidth="1"/>
    <col min="10254" max="10254" width="9.140625" style="14"/>
    <col min="10255" max="10255" width="9.85546875" style="14" customWidth="1"/>
    <col min="10256" max="10257" width="10" style="14" customWidth="1"/>
    <col min="10258" max="10258" width="10.5703125" style="14" customWidth="1"/>
    <col min="10259" max="10260" width="0" style="14" hidden="1" customWidth="1"/>
    <col min="10261" max="10261" width="12.140625" style="14" customWidth="1"/>
    <col min="10262" max="10262" width="9.5703125" style="14" customWidth="1"/>
    <col min="10263" max="10263" width="0" style="14" hidden="1" customWidth="1"/>
    <col min="10264" max="10264" width="9.5703125" style="14" customWidth="1"/>
    <col min="10265" max="10494" width="9.140625" style="14"/>
    <col min="10495" max="10495" width="38.85546875" style="14" customWidth="1"/>
    <col min="10496" max="10496" width="9.42578125" style="14" customWidth="1"/>
    <col min="10497" max="10497" width="10.140625" style="14" customWidth="1"/>
    <col min="10498" max="10498" width="14" style="14" customWidth="1"/>
    <col min="10499" max="10499" width="10.5703125" style="14" customWidth="1"/>
    <col min="10500" max="10501" width="12.42578125" style="14" customWidth="1"/>
    <col min="10502" max="10502" width="10.42578125" style="14" customWidth="1"/>
    <col min="10503" max="10503" width="14.140625" style="14" customWidth="1"/>
    <col min="10504" max="10505" width="0" style="14" hidden="1" customWidth="1"/>
    <col min="10506" max="10506" width="12.28515625" style="14" customWidth="1"/>
    <col min="10507" max="10507" width="14.85546875" style="14" customWidth="1"/>
    <col min="10508" max="10508" width="0" style="14" hidden="1" customWidth="1"/>
    <col min="10509" max="10509" width="34.5703125" style="14" customWidth="1"/>
    <col min="10510" max="10510" width="9.140625" style="14"/>
    <col min="10511" max="10511" width="9.85546875" style="14" customWidth="1"/>
    <col min="10512" max="10513" width="10" style="14" customWidth="1"/>
    <col min="10514" max="10514" width="10.5703125" style="14" customWidth="1"/>
    <col min="10515" max="10516" width="0" style="14" hidden="1" customWidth="1"/>
    <col min="10517" max="10517" width="12.140625" style="14" customWidth="1"/>
    <col min="10518" max="10518" width="9.5703125" style="14" customWidth="1"/>
    <col min="10519" max="10519" width="0" style="14" hidden="1" customWidth="1"/>
    <col min="10520" max="10520" width="9.5703125" style="14" customWidth="1"/>
    <col min="10521" max="10750" width="9.140625" style="14"/>
    <col min="10751" max="10751" width="38.85546875" style="14" customWidth="1"/>
    <col min="10752" max="10752" width="9.42578125" style="14" customWidth="1"/>
    <col min="10753" max="10753" width="10.140625" style="14" customWidth="1"/>
    <col min="10754" max="10754" width="14" style="14" customWidth="1"/>
    <col min="10755" max="10755" width="10.5703125" style="14" customWidth="1"/>
    <col min="10756" max="10757" width="12.42578125" style="14" customWidth="1"/>
    <col min="10758" max="10758" width="10.42578125" style="14" customWidth="1"/>
    <col min="10759" max="10759" width="14.140625" style="14" customWidth="1"/>
    <col min="10760" max="10761" width="0" style="14" hidden="1" customWidth="1"/>
    <col min="10762" max="10762" width="12.28515625" style="14" customWidth="1"/>
    <col min="10763" max="10763" width="14.85546875" style="14" customWidth="1"/>
    <col min="10764" max="10764" width="0" style="14" hidden="1" customWidth="1"/>
    <col min="10765" max="10765" width="34.5703125" style="14" customWidth="1"/>
    <col min="10766" max="10766" width="9.140625" style="14"/>
    <col min="10767" max="10767" width="9.85546875" style="14" customWidth="1"/>
    <col min="10768" max="10769" width="10" style="14" customWidth="1"/>
    <col min="10770" max="10770" width="10.5703125" style="14" customWidth="1"/>
    <col min="10771" max="10772" width="0" style="14" hidden="1" customWidth="1"/>
    <col min="10773" max="10773" width="12.140625" style="14" customWidth="1"/>
    <col min="10774" max="10774" width="9.5703125" style="14" customWidth="1"/>
    <col min="10775" max="10775" width="0" style="14" hidden="1" customWidth="1"/>
    <col min="10776" max="10776" width="9.5703125" style="14" customWidth="1"/>
    <col min="10777" max="11006" width="9.140625" style="14"/>
    <col min="11007" max="11007" width="38.85546875" style="14" customWidth="1"/>
    <col min="11008" max="11008" width="9.42578125" style="14" customWidth="1"/>
    <col min="11009" max="11009" width="10.140625" style="14" customWidth="1"/>
    <col min="11010" max="11010" width="14" style="14" customWidth="1"/>
    <col min="11011" max="11011" width="10.5703125" style="14" customWidth="1"/>
    <col min="11012" max="11013" width="12.42578125" style="14" customWidth="1"/>
    <col min="11014" max="11014" width="10.42578125" style="14" customWidth="1"/>
    <col min="11015" max="11015" width="14.140625" style="14" customWidth="1"/>
    <col min="11016" max="11017" width="0" style="14" hidden="1" customWidth="1"/>
    <col min="11018" max="11018" width="12.28515625" style="14" customWidth="1"/>
    <col min="11019" max="11019" width="14.85546875" style="14" customWidth="1"/>
    <col min="11020" max="11020" width="0" style="14" hidden="1" customWidth="1"/>
    <col min="11021" max="11021" width="34.5703125" style="14" customWidth="1"/>
    <col min="11022" max="11022" width="9.140625" style="14"/>
    <col min="11023" max="11023" width="9.85546875" style="14" customWidth="1"/>
    <col min="11024" max="11025" width="10" style="14" customWidth="1"/>
    <col min="11026" max="11026" width="10.5703125" style="14" customWidth="1"/>
    <col min="11027" max="11028" width="0" style="14" hidden="1" customWidth="1"/>
    <col min="11029" max="11029" width="12.140625" style="14" customWidth="1"/>
    <col min="11030" max="11030" width="9.5703125" style="14" customWidth="1"/>
    <col min="11031" max="11031" width="0" style="14" hidden="1" customWidth="1"/>
    <col min="11032" max="11032" width="9.5703125" style="14" customWidth="1"/>
    <col min="11033" max="11262" width="9.140625" style="14"/>
    <col min="11263" max="11263" width="38.85546875" style="14" customWidth="1"/>
    <col min="11264" max="11264" width="9.42578125" style="14" customWidth="1"/>
    <col min="11265" max="11265" width="10.140625" style="14" customWidth="1"/>
    <col min="11266" max="11266" width="14" style="14" customWidth="1"/>
    <col min="11267" max="11267" width="10.5703125" style="14" customWidth="1"/>
    <col min="11268" max="11269" width="12.42578125" style="14" customWidth="1"/>
    <col min="11270" max="11270" width="10.42578125" style="14" customWidth="1"/>
    <col min="11271" max="11271" width="14.140625" style="14" customWidth="1"/>
    <col min="11272" max="11273" width="0" style="14" hidden="1" customWidth="1"/>
    <col min="11274" max="11274" width="12.28515625" style="14" customWidth="1"/>
    <col min="11275" max="11275" width="14.85546875" style="14" customWidth="1"/>
    <col min="11276" max="11276" width="0" style="14" hidden="1" customWidth="1"/>
    <col min="11277" max="11277" width="34.5703125" style="14" customWidth="1"/>
    <col min="11278" max="11278" width="9.140625" style="14"/>
    <col min="11279" max="11279" width="9.85546875" style="14" customWidth="1"/>
    <col min="11280" max="11281" width="10" style="14" customWidth="1"/>
    <col min="11282" max="11282" width="10.5703125" style="14" customWidth="1"/>
    <col min="11283" max="11284" width="0" style="14" hidden="1" customWidth="1"/>
    <col min="11285" max="11285" width="12.140625" style="14" customWidth="1"/>
    <col min="11286" max="11286" width="9.5703125" style="14" customWidth="1"/>
    <col min="11287" max="11287" width="0" style="14" hidden="1" customWidth="1"/>
    <col min="11288" max="11288" width="9.5703125" style="14" customWidth="1"/>
    <col min="11289" max="11518" width="9.140625" style="14"/>
    <col min="11519" max="11519" width="38.85546875" style="14" customWidth="1"/>
    <col min="11520" max="11520" width="9.42578125" style="14" customWidth="1"/>
    <col min="11521" max="11521" width="10.140625" style="14" customWidth="1"/>
    <col min="11522" max="11522" width="14" style="14" customWidth="1"/>
    <col min="11523" max="11523" width="10.5703125" style="14" customWidth="1"/>
    <col min="11524" max="11525" width="12.42578125" style="14" customWidth="1"/>
    <col min="11526" max="11526" width="10.42578125" style="14" customWidth="1"/>
    <col min="11527" max="11527" width="14.140625" style="14" customWidth="1"/>
    <col min="11528" max="11529" width="0" style="14" hidden="1" customWidth="1"/>
    <col min="11530" max="11530" width="12.28515625" style="14" customWidth="1"/>
    <col min="11531" max="11531" width="14.85546875" style="14" customWidth="1"/>
    <col min="11532" max="11532" width="0" style="14" hidden="1" customWidth="1"/>
    <col min="11533" max="11533" width="34.5703125" style="14" customWidth="1"/>
    <col min="11534" max="11534" width="9.140625" style="14"/>
    <col min="11535" max="11535" width="9.85546875" style="14" customWidth="1"/>
    <col min="11536" max="11537" width="10" style="14" customWidth="1"/>
    <col min="11538" max="11538" width="10.5703125" style="14" customWidth="1"/>
    <col min="11539" max="11540" width="0" style="14" hidden="1" customWidth="1"/>
    <col min="11541" max="11541" width="12.140625" style="14" customWidth="1"/>
    <col min="11542" max="11542" width="9.5703125" style="14" customWidth="1"/>
    <col min="11543" max="11543" width="0" style="14" hidden="1" customWidth="1"/>
    <col min="11544" max="11544" width="9.5703125" style="14" customWidth="1"/>
    <col min="11545" max="11774" width="9.140625" style="14"/>
    <col min="11775" max="11775" width="38.85546875" style="14" customWidth="1"/>
    <col min="11776" max="11776" width="9.42578125" style="14" customWidth="1"/>
    <col min="11777" max="11777" width="10.140625" style="14" customWidth="1"/>
    <col min="11778" max="11778" width="14" style="14" customWidth="1"/>
    <col min="11779" max="11779" width="10.5703125" style="14" customWidth="1"/>
    <col min="11780" max="11781" width="12.42578125" style="14" customWidth="1"/>
    <col min="11782" max="11782" width="10.42578125" style="14" customWidth="1"/>
    <col min="11783" max="11783" width="14.140625" style="14" customWidth="1"/>
    <col min="11784" max="11785" width="0" style="14" hidden="1" customWidth="1"/>
    <col min="11786" max="11786" width="12.28515625" style="14" customWidth="1"/>
    <col min="11787" max="11787" width="14.85546875" style="14" customWidth="1"/>
    <col min="11788" max="11788" width="0" style="14" hidden="1" customWidth="1"/>
    <col min="11789" max="11789" width="34.5703125" style="14" customWidth="1"/>
    <col min="11790" max="11790" width="9.140625" style="14"/>
    <col min="11791" max="11791" width="9.85546875" style="14" customWidth="1"/>
    <col min="11792" max="11793" width="10" style="14" customWidth="1"/>
    <col min="11794" max="11794" width="10.5703125" style="14" customWidth="1"/>
    <col min="11795" max="11796" width="0" style="14" hidden="1" customWidth="1"/>
    <col min="11797" max="11797" width="12.140625" style="14" customWidth="1"/>
    <col min="11798" max="11798" width="9.5703125" style="14" customWidth="1"/>
    <col min="11799" max="11799" width="0" style="14" hidden="1" customWidth="1"/>
    <col min="11800" max="11800" width="9.5703125" style="14" customWidth="1"/>
    <col min="11801" max="12030" width="9.140625" style="14"/>
    <col min="12031" max="12031" width="38.85546875" style="14" customWidth="1"/>
    <col min="12032" max="12032" width="9.42578125" style="14" customWidth="1"/>
    <col min="12033" max="12033" width="10.140625" style="14" customWidth="1"/>
    <col min="12034" max="12034" width="14" style="14" customWidth="1"/>
    <col min="12035" max="12035" width="10.5703125" style="14" customWidth="1"/>
    <col min="12036" max="12037" width="12.42578125" style="14" customWidth="1"/>
    <col min="12038" max="12038" width="10.42578125" style="14" customWidth="1"/>
    <col min="12039" max="12039" width="14.140625" style="14" customWidth="1"/>
    <col min="12040" max="12041" width="0" style="14" hidden="1" customWidth="1"/>
    <col min="12042" max="12042" width="12.28515625" style="14" customWidth="1"/>
    <col min="12043" max="12043" width="14.85546875" style="14" customWidth="1"/>
    <col min="12044" max="12044" width="0" style="14" hidden="1" customWidth="1"/>
    <col min="12045" max="12045" width="34.5703125" style="14" customWidth="1"/>
    <col min="12046" max="12046" width="9.140625" style="14"/>
    <col min="12047" max="12047" width="9.85546875" style="14" customWidth="1"/>
    <col min="12048" max="12049" width="10" style="14" customWidth="1"/>
    <col min="12050" max="12050" width="10.5703125" style="14" customWidth="1"/>
    <col min="12051" max="12052" width="0" style="14" hidden="1" customWidth="1"/>
    <col min="12053" max="12053" width="12.140625" style="14" customWidth="1"/>
    <col min="12054" max="12054" width="9.5703125" style="14" customWidth="1"/>
    <col min="12055" max="12055" width="0" style="14" hidden="1" customWidth="1"/>
    <col min="12056" max="12056" width="9.5703125" style="14" customWidth="1"/>
    <col min="12057" max="12286" width="9.140625" style="14"/>
    <col min="12287" max="12287" width="38.85546875" style="14" customWidth="1"/>
    <col min="12288" max="12288" width="9.42578125" style="14" customWidth="1"/>
    <col min="12289" max="12289" width="10.140625" style="14" customWidth="1"/>
    <col min="12290" max="12290" width="14" style="14" customWidth="1"/>
    <col min="12291" max="12291" width="10.5703125" style="14" customWidth="1"/>
    <col min="12292" max="12293" width="12.42578125" style="14" customWidth="1"/>
    <col min="12294" max="12294" width="10.42578125" style="14" customWidth="1"/>
    <col min="12295" max="12295" width="14.140625" style="14" customWidth="1"/>
    <col min="12296" max="12297" width="0" style="14" hidden="1" customWidth="1"/>
    <col min="12298" max="12298" width="12.28515625" style="14" customWidth="1"/>
    <col min="12299" max="12299" width="14.85546875" style="14" customWidth="1"/>
    <col min="12300" max="12300" width="0" style="14" hidden="1" customWidth="1"/>
    <col min="12301" max="12301" width="34.5703125" style="14" customWidth="1"/>
    <col min="12302" max="12302" width="9.140625" style="14"/>
    <col min="12303" max="12303" width="9.85546875" style="14" customWidth="1"/>
    <col min="12304" max="12305" width="10" style="14" customWidth="1"/>
    <col min="12306" max="12306" width="10.5703125" style="14" customWidth="1"/>
    <col min="12307" max="12308" width="0" style="14" hidden="1" customWidth="1"/>
    <col min="12309" max="12309" width="12.140625" style="14" customWidth="1"/>
    <col min="12310" max="12310" width="9.5703125" style="14" customWidth="1"/>
    <col min="12311" max="12311" width="0" style="14" hidden="1" customWidth="1"/>
    <col min="12312" max="12312" width="9.5703125" style="14" customWidth="1"/>
    <col min="12313" max="12542" width="9.140625" style="14"/>
    <col min="12543" max="12543" width="38.85546875" style="14" customWidth="1"/>
    <col min="12544" max="12544" width="9.42578125" style="14" customWidth="1"/>
    <col min="12545" max="12545" width="10.140625" style="14" customWidth="1"/>
    <col min="12546" max="12546" width="14" style="14" customWidth="1"/>
    <col min="12547" max="12547" width="10.5703125" style="14" customWidth="1"/>
    <col min="12548" max="12549" width="12.42578125" style="14" customWidth="1"/>
    <col min="12550" max="12550" width="10.42578125" style="14" customWidth="1"/>
    <col min="12551" max="12551" width="14.140625" style="14" customWidth="1"/>
    <col min="12552" max="12553" width="0" style="14" hidden="1" customWidth="1"/>
    <col min="12554" max="12554" width="12.28515625" style="14" customWidth="1"/>
    <col min="12555" max="12555" width="14.85546875" style="14" customWidth="1"/>
    <col min="12556" max="12556" width="0" style="14" hidden="1" customWidth="1"/>
    <col min="12557" max="12557" width="34.5703125" style="14" customWidth="1"/>
    <col min="12558" max="12558" width="9.140625" style="14"/>
    <col min="12559" max="12559" width="9.85546875" style="14" customWidth="1"/>
    <col min="12560" max="12561" width="10" style="14" customWidth="1"/>
    <col min="12562" max="12562" width="10.5703125" style="14" customWidth="1"/>
    <col min="12563" max="12564" width="0" style="14" hidden="1" customWidth="1"/>
    <col min="12565" max="12565" width="12.140625" style="14" customWidth="1"/>
    <col min="12566" max="12566" width="9.5703125" style="14" customWidth="1"/>
    <col min="12567" max="12567" width="0" style="14" hidden="1" customWidth="1"/>
    <col min="12568" max="12568" width="9.5703125" style="14" customWidth="1"/>
    <col min="12569" max="12798" width="9.140625" style="14"/>
    <col min="12799" max="12799" width="38.85546875" style="14" customWidth="1"/>
    <col min="12800" max="12800" width="9.42578125" style="14" customWidth="1"/>
    <col min="12801" max="12801" width="10.140625" style="14" customWidth="1"/>
    <col min="12802" max="12802" width="14" style="14" customWidth="1"/>
    <col min="12803" max="12803" width="10.5703125" style="14" customWidth="1"/>
    <col min="12804" max="12805" width="12.42578125" style="14" customWidth="1"/>
    <col min="12806" max="12806" width="10.42578125" style="14" customWidth="1"/>
    <col min="12807" max="12807" width="14.140625" style="14" customWidth="1"/>
    <col min="12808" max="12809" width="0" style="14" hidden="1" customWidth="1"/>
    <col min="12810" max="12810" width="12.28515625" style="14" customWidth="1"/>
    <col min="12811" max="12811" width="14.85546875" style="14" customWidth="1"/>
    <col min="12812" max="12812" width="0" style="14" hidden="1" customWidth="1"/>
    <col min="12813" max="12813" width="34.5703125" style="14" customWidth="1"/>
    <col min="12814" max="12814" width="9.140625" style="14"/>
    <col min="12815" max="12815" width="9.85546875" style="14" customWidth="1"/>
    <col min="12816" max="12817" width="10" style="14" customWidth="1"/>
    <col min="12818" max="12818" width="10.5703125" style="14" customWidth="1"/>
    <col min="12819" max="12820" width="0" style="14" hidden="1" customWidth="1"/>
    <col min="12821" max="12821" width="12.140625" style="14" customWidth="1"/>
    <col min="12822" max="12822" width="9.5703125" style="14" customWidth="1"/>
    <col min="12823" max="12823" width="0" style="14" hidden="1" customWidth="1"/>
    <col min="12824" max="12824" width="9.5703125" style="14" customWidth="1"/>
    <col min="12825" max="13054" width="9.140625" style="14"/>
    <col min="13055" max="13055" width="38.85546875" style="14" customWidth="1"/>
    <col min="13056" max="13056" width="9.42578125" style="14" customWidth="1"/>
    <col min="13057" max="13057" width="10.140625" style="14" customWidth="1"/>
    <col min="13058" max="13058" width="14" style="14" customWidth="1"/>
    <col min="13059" max="13059" width="10.5703125" style="14" customWidth="1"/>
    <col min="13060" max="13061" width="12.42578125" style="14" customWidth="1"/>
    <col min="13062" max="13062" width="10.42578125" style="14" customWidth="1"/>
    <col min="13063" max="13063" width="14.140625" style="14" customWidth="1"/>
    <col min="13064" max="13065" width="0" style="14" hidden="1" customWidth="1"/>
    <col min="13066" max="13066" width="12.28515625" style="14" customWidth="1"/>
    <col min="13067" max="13067" width="14.85546875" style="14" customWidth="1"/>
    <col min="13068" max="13068" width="0" style="14" hidden="1" customWidth="1"/>
    <col min="13069" max="13069" width="34.5703125" style="14" customWidth="1"/>
    <col min="13070" max="13070" width="9.140625" style="14"/>
    <col min="13071" max="13071" width="9.85546875" style="14" customWidth="1"/>
    <col min="13072" max="13073" width="10" style="14" customWidth="1"/>
    <col min="13074" max="13074" width="10.5703125" style="14" customWidth="1"/>
    <col min="13075" max="13076" width="0" style="14" hidden="1" customWidth="1"/>
    <col min="13077" max="13077" width="12.140625" style="14" customWidth="1"/>
    <col min="13078" max="13078" width="9.5703125" style="14" customWidth="1"/>
    <col min="13079" max="13079" width="0" style="14" hidden="1" customWidth="1"/>
    <col min="13080" max="13080" width="9.5703125" style="14" customWidth="1"/>
    <col min="13081" max="13310" width="9.140625" style="14"/>
    <col min="13311" max="13311" width="38.85546875" style="14" customWidth="1"/>
    <col min="13312" max="13312" width="9.42578125" style="14" customWidth="1"/>
    <col min="13313" max="13313" width="10.140625" style="14" customWidth="1"/>
    <col min="13314" max="13314" width="14" style="14" customWidth="1"/>
    <col min="13315" max="13315" width="10.5703125" style="14" customWidth="1"/>
    <col min="13316" max="13317" width="12.42578125" style="14" customWidth="1"/>
    <col min="13318" max="13318" width="10.42578125" style="14" customWidth="1"/>
    <col min="13319" max="13319" width="14.140625" style="14" customWidth="1"/>
    <col min="13320" max="13321" width="0" style="14" hidden="1" customWidth="1"/>
    <col min="13322" max="13322" width="12.28515625" style="14" customWidth="1"/>
    <col min="13323" max="13323" width="14.85546875" style="14" customWidth="1"/>
    <col min="13324" max="13324" width="0" style="14" hidden="1" customWidth="1"/>
    <col min="13325" max="13325" width="34.5703125" style="14" customWidth="1"/>
    <col min="13326" max="13326" width="9.140625" style="14"/>
    <col min="13327" max="13327" width="9.85546875" style="14" customWidth="1"/>
    <col min="13328" max="13329" width="10" style="14" customWidth="1"/>
    <col min="13330" max="13330" width="10.5703125" style="14" customWidth="1"/>
    <col min="13331" max="13332" width="0" style="14" hidden="1" customWidth="1"/>
    <col min="13333" max="13333" width="12.140625" style="14" customWidth="1"/>
    <col min="13334" max="13334" width="9.5703125" style="14" customWidth="1"/>
    <col min="13335" max="13335" width="0" style="14" hidden="1" customWidth="1"/>
    <col min="13336" max="13336" width="9.5703125" style="14" customWidth="1"/>
    <col min="13337" max="13566" width="9.140625" style="14"/>
    <col min="13567" max="13567" width="38.85546875" style="14" customWidth="1"/>
    <col min="13568" max="13568" width="9.42578125" style="14" customWidth="1"/>
    <col min="13569" max="13569" width="10.140625" style="14" customWidth="1"/>
    <col min="13570" max="13570" width="14" style="14" customWidth="1"/>
    <col min="13571" max="13571" width="10.5703125" style="14" customWidth="1"/>
    <col min="13572" max="13573" width="12.42578125" style="14" customWidth="1"/>
    <col min="13574" max="13574" width="10.42578125" style="14" customWidth="1"/>
    <col min="13575" max="13575" width="14.140625" style="14" customWidth="1"/>
    <col min="13576" max="13577" width="0" style="14" hidden="1" customWidth="1"/>
    <col min="13578" max="13578" width="12.28515625" style="14" customWidth="1"/>
    <col min="13579" max="13579" width="14.85546875" style="14" customWidth="1"/>
    <col min="13580" max="13580" width="0" style="14" hidden="1" customWidth="1"/>
    <col min="13581" max="13581" width="34.5703125" style="14" customWidth="1"/>
    <col min="13582" max="13582" width="9.140625" style="14"/>
    <col min="13583" max="13583" width="9.85546875" style="14" customWidth="1"/>
    <col min="13584" max="13585" width="10" style="14" customWidth="1"/>
    <col min="13586" max="13586" width="10.5703125" style="14" customWidth="1"/>
    <col min="13587" max="13588" width="0" style="14" hidden="1" customWidth="1"/>
    <col min="13589" max="13589" width="12.140625" style="14" customWidth="1"/>
    <col min="13590" max="13590" width="9.5703125" style="14" customWidth="1"/>
    <col min="13591" max="13591" width="0" style="14" hidden="1" customWidth="1"/>
    <col min="13592" max="13592" width="9.5703125" style="14" customWidth="1"/>
    <col min="13593" max="13822" width="9.140625" style="14"/>
    <col min="13823" max="13823" width="38.85546875" style="14" customWidth="1"/>
    <col min="13824" max="13824" width="9.42578125" style="14" customWidth="1"/>
    <col min="13825" max="13825" width="10.140625" style="14" customWidth="1"/>
    <col min="13826" max="13826" width="14" style="14" customWidth="1"/>
    <col min="13827" max="13827" width="10.5703125" style="14" customWidth="1"/>
    <col min="13828" max="13829" width="12.42578125" style="14" customWidth="1"/>
    <col min="13830" max="13830" width="10.42578125" style="14" customWidth="1"/>
    <col min="13831" max="13831" width="14.140625" style="14" customWidth="1"/>
    <col min="13832" max="13833" width="0" style="14" hidden="1" customWidth="1"/>
    <col min="13834" max="13834" width="12.28515625" style="14" customWidth="1"/>
    <col min="13835" max="13835" width="14.85546875" style="14" customWidth="1"/>
    <col min="13836" max="13836" width="0" style="14" hidden="1" customWidth="1"/>
    <col min="13837" max="13837" width="34.5703125" style="14" customWidth="1"/>
    <col min="13838" max="13838" width="9.140625" style="14"/>
    <col min="13839" max="13839" width="9.85546875" style="14" customWidth="1"/>
    <col min="13840" max="13841" width="10" style="14" customWidth="1"/>
    <col min="13842" max="13842" width="10.5703125" style="14" customWidth="1"/>
    <col min="13843" max="13844" width="0" style="14" hidden="1" customWidth="1"/>
    <col min="13845" max="13845" width="12.140625" style="14" customWidth="1"/>
    <col min="13846" max="13846" width="9.5703125" style="14" customWidth="1"/>
    <col min="13847" max="13847" width="0" style="14" hidden="1" customWidth="1"/>
    <col min="13848" max="13848" width="9.5703125" style="14" customWidth="1"/>
    <col min="13849" max="14078" width="9.140625" style="14"/>
    <col min="14079" max="14079" width="38.85546875" style="14" customWidth="1"/>
    <col min="14080" max="14080" width="9.42578125" style="14" customWidth="1"/>
    <col min="14081" max="14081" width="10.140625" style="14" customWidth="1"/>
    <col min="14082" max="14082" width="14" style="14" customWidth="1"/>
    <col min="14083" max="14083" width="10.5703125" style="14" customWidth="1"/>
    <col min="14084" max="14085" width="12.42578125" style="14" customWidth="1"/>
    <col min="14086" max="14086" width="10.42578125" style="14" customWidth="1"/>
    <col min="14087" max="14087" width="14.140625" style="14" customWidth="1"/>
    <col min="14088" max="14089" width="0" style="14" hidden="1" customWidth="1"/>
    <col min="14090" max="14090" width="12.28515625" style="14" customWidth="1"/>
    <col min="14091" max="14091" width="14.85546875" style="14" customWidth="1"/>
    <col min="14092" max="14092" width="0" style="14" hidden="1" customWidth="1"/>
    <col min="14093" max="14093" width="34.5703125" style="14" customWidth="1"/>
    <col min="14094" max="14094" width="9.140625" style="14"/>
    <col min="14095" max="14095" width="9.85546875" style="14" customWidth="1"/>
    <col min="14096" max="14097" width="10" style="14" customWidth="1"/>
    <col min="14098" max="14098" width="10.5703125" style="14" customWidth="1"/>
    <col min="14099" max="14100" width="0" style="14" hidden="1" customWidth="1"/>
    <col min="14101" max="14101" width="12.140625" style="14" customWidth="1"/>
    <col min="14102" max="14102" width="9.5703125" style="14" customWidth="1"/>
    <col min="14103" max="14103" width="0" style="14" hidden="1" customWidth="1"/>
    <col min="14104" max="14104" width="9.5703125" style="14" customWidth="1"/>
    <col min="14105" max="14334" width="9.140625" style="14"/>
    <col min="14335" max="14335" width="38.85546875" style="14" customWidth="1"/>
    <col min="14336" max="14336" width="9.42578125" style="14" customWidth="1"/>
    <col min="14337" max="14337" width="10.140625" style="14" customWidth="1"/>
    <col min="14338" max="14338" width="14" style="14" customWidth="1"/>
    <col min="14339" max="14339" width="10.5703125" style="14" customWidth="1"/>
    <col min="14340" max="14341" width="12.42578125" style="14" customWidth="1"/>
    <col min="14342" max="14342" width="10.42578125" style="14" customWidth="1"/>
    <col min="14343" max="14343" width="14.140625" style="14" customWidth="1"/>
    <col min="14344" max="14345" width="0" style="14" hidden="1" customWidth="1"/>
    <col min="14346" max="14346" width="12.28515625" style="14" customWidth="1"/>
    <col min="14347" max="14347" width="14.85546875" style="14" customWidth="1"/>
    <col min="14348" max="14348" width="0" style="14" hidden="1" customWidth="1"/>
    <col min="14349" max="14349" width="34.5703125" style="14" customWidth="1"/>
    <col min="14350" max="14350" width="9.140625" style="14"/>
    <col min="14351" max="14351" width="9.85546875" style="14" customWidth="1"/>
    <col min="14352" max="14353" width="10" style="14" customWidth="1"/>
    <col min="14354" max="14354" width="10.5703125" style="14" customWidth="1"/>
    <col min="14355" max="14356" width="0" style="14" hidden="1" customWidth="1"/>
    <col min="14357" max="14357" width="12.140625" style="14" customWidth="1"/>
    <col min="14358" max="14358" width="9.5703125" style="14" customWidth="1"/>
    <col min="14359" max="14359" width="0" style="14" hidden="1" customWidth="1"/>
    <col min="14360" max="14360" width="9.5703125" style="14" customWidth="1"/>
    <col min="14361" max="14590" width="9.140625" style="14"/>
    <col min="14591" max="14591" width="38.85546875" style="14" customWidth="1"/>
    <col min="14592" max="14592" width="9.42578125" style="14" customWidth="1"/>
    <col min="14593" max="14593" width="10.140625" style="14" customWidth="1"/>
    <col min="14594" max="14594" width="14" style="14" customWidth="1"/>
    <col min="14595" max="14595" width="10.5703125" style="14" customWidth="1"/>
    <col min="14596" max="14597" width="12.42578125" style="14" customWidth="1"/>
    <col min="14598" max="14598" width="10.42578125" style="14" customWidth="1"/>
    <col min="14599" max="14599" width="14.140625" style="14" customWidth="1"/>
    <col min="14600" max="14601" width="0" style="14" hidden="1" customWidth="1"/>
    <col min="14602" max="14602" width="12.28515625" style="14" customWidth="1"/>
    <col min="14603" max="14603" width="14.85546875" style="14" customWidth="1"/>
    <col min="14604" max="14604" width="0" style="14" hidden="1" customWidth="1"/>
    <col min="14605" max="14605" width="34.5703125" style="14" customWidth="1"/>
    <col min="14606" max="14606" width="9.140625" style="14"/>
    <col min="14607" max="14607" width="9.85546875" style="14" customWidth="1"/>
    <col min="14608" max="14609" width="10" style="14" customWidth="1"/>
    <col min="14610" max="14610" width="10.5703125" style="14" customWidth="1"/>
    <col min="14611" max="14612" width="0" style="14" hidden="1" customWidth="1"/>
    <col min="14613" max="14613" width="12.140625" style="14" customWidth="1"/>
    <col min="14614" max="14614" width="9.5703125" style="14" customWidth="1"/>
    <col min="14615" max="14615" width="0" style="14" hidden="1" customWidth="1"/>
    <col min="14616" max="14616" width="9.5703125" style="14" customWidth="1"/>
    <col min="14617" max="14846" width="9.140625" style="14"/>
    <col min="14847" max="14847" width="38.85546875" style="14" customWidth="1"/>
    <col min="14848" max="14848" width="9.42578125" style="14" customWidth="1"/>
    <col min="14849" max="14849" width="10.140625" style="14" customWidth="1"/>
    <col min="14850" max="14850" width="14" style="14" customWidth="1"/>
    <col min="14851" max="14851" width="10.5703125" style="14" customWidth="1"/>
    <col min="14852" max="14853" width="12.42578125" style="14" customWidth="1"/>
    <col min="14854" max="14854" width="10.42578125" style="14" customWidth="1"/>
    <col min="14855" max="14855" width="14.140625" style="14" customWidth="1"/>
    <col min="14856" max="14857" width="0" style="14" hidden="1" customWidth="1"/>
    <col min="14858" max="14858" width="12.28515625" style="14" customWidth="1"/>
    <col min="14859" max="14859" width="14.85546875" style="14" customWidth="1"/>
    <col min="14860" max="14860" width="0" style="14" hidden="1" customWidth="1"/>
    <col min="14861" max="14861" width="34.5703125" style="14" customWidth="1"/>
    <col min="14862" max="14862" width="9.140625" style="14"/>
    <col min="14863" max="14863" width="9.85546875" style="14" customWidth="1"/>
    <col min="14864" max="14865" width="10" style="14" customWidth="1"/>
    <col min="14866" max="14866" width="10.5703125" style="14" customWidth="1"/>
    <col min="14867" max="14868" width="0" style="14" hidden="1" customWidth="1"/>
    <col min="14869" max="14869" width="12.140625" style="14" customWidth="1"/>
    <col min="14870" max="14870" width="9.5703125" style="14" customWidth="1"/>
    <col min="14871" max="14871" width="0" style="14" hidden="1" customWidth="1"/>
    <col min="14872" max="14872" width="9.5703125" style="14" customWidth="1"/>
    <col min="14873" max="15102" width="9.140625" style="14"/>
    <col min="15103" max="15103" width="38.85546875" style="14" customWidth="1"/>
    <col min="15104" max="15104" width="9.42578125" style="14" customWidth="1"/>
    <col min="15105" max="15105" width="10.140625" style="14" customWidth="1"/>
    <col min="15106" max="15106" width="14" style="14" customWidth="1"/>
    <col min="15107" max="15107" width="10.5703125" style="14" customWidth="1"/>
    <col min="15108" max="15109" width="12.42578125" style="14" customWidth="1"/>
    <col min="15110" max="15110" width="10.42578125" style="14" customWidth="1"/>
    <col min="15111" max="15111" width="14.140625" style="14" customWidth="1"/>
    <col min="15112" max="15113" width="0" style="14" hidden="1" customWidth="1"/>
    <col min="15114" max="15114" width="12.28515625" style="14" customWidth="1"/>
    <col min="15115" max="15115" width="14.85546875" style="14" customWidth="1"/>
    <col min="15116" max="15116" width="0" style="14" hidden="1" customWidth="1"/>
    <col min="15117" max="15117" width="34.5703125" style="14" customWidth="1"/>
    <col min="15118" max="15118" width="9.140625" style="14"/>
    <col min="15119" max="15119" width="9.85546875" style="14" customWidth="1"/>
    <col min="15120" max="15121" width="10" style="14" customWidth="1"/>
    <col min="15122" max="15122" width="10.5703125" style="14" customWidth="1"/>
    <col min="15123" max="15124" width="0" style="14" hidden="1" customWidth="1"/>
    <col min="15125" max="15125" width="12.140625" style="14" customWidth="1"/>
    <col min="15126" max="15126" width="9.5703125" style="14" customWidth="1"/>
    <col min="15127" max="15127" width="0" style="14" hidden="1" customWidth="1"/>
    <col min="15128" max="15128" width="9.5703125" style="14" customWidth="1"/>
    <col min="15129" max="15358" width="9.140625" style="14"/>
    <col min="15359" max="15359" width="38.85546875" style="14" customWidth="1"/>
    <col min="15360" max="15360" width="9.42578125" style="14" customWidth="1"/>
    <col min="15361" max="15361" width="10.140625" style="14" customWidth="1"/>
    <col min="15362" max="15362" width="14" style="14" customWidth="1"/>
    <col min="15363" max="15363" width="10.5703125" style="14" customWidth="1"/>
    <col min="15364" max="15365" width="12.42578125" style="14" customWidth="1"/>
    <col min="15366" max="15366" width="10.42578125" style="14" customWidth="1"/>
    <col min="15367" max="15367" width="14.140625" style="14" customWidth="1"/>
    <col min="15368" max="15369" width="0" style="14" hidden="1" customWidth="1"/>
    <col min="15370" max="15370" width="12.28515625" style="14" customWidth="1"/>
    <col min="15371" max="15371" width="14.85546875" style="14" customWidth="1"/>
    <col min="15372" max="15372" width="0" style="14" hidden="1" customWidth="1"/>
    <col min="15373" max="15373" width="34.5703125" style="14" customWidth="1"/>
    <col min="15374" max="15374" width="9.140625" style="14"/>
    <col min="15375" max="15375" width="9.85546875" style="14" customWidth="1"/>
    <col min="15376" max="15377" width="10" style="14" customWidth="1"/>
    <col min="15378" max="15378" width="10.5703125" style="14" customWidth="1"/>
    <col min="15379" max="15380" width="0" style="14" hidden="1" customWidth="1"/>
    <col min="15381" max="15381" width="12.140625" style="14" customWidth="1"/>
    <col min="15382" max="15382" width="9.5703125" style="14" customWidth="1"/>
    <col min="15383" max="15383" width="0" style="14" hidden="1" customWidth="1"/>
    <col min="15384" max="15384" width="9.5703125" style="14" customWidth="1"/>
    <col min="15385" max="15614" width="9.140625" style="14"/>
    <col min="15615" max="15615" width="38.85546875" style="14" customWidth="1"/>
    <col min="15616" max="15616" width="9.42578125" style="14" customWidth="1"/>
    <col min="15617" max="15617" width="10.140625" style="14" customWidth="1"/>
    <col min="15618" max="15618" width="14" style="14" customWidth="1"/>
    <col min="15619" max="15619" width="10.5703125" style="14" customWidth="1"/>
    <col min="15620" max="15621" width="12.42578125" style="14" customWidth="1"/>
    <col min="15622" max="15622" width="10.42578125" style="14" customWidth="1"/>
    <col min="15623" max="15623" width="14.140625" style="14" customWidth="1"/>
    <col min="15624" max="15625" width="0" style="14" hidden="1" customWidth="1"/>
    <col min="15626" max="15626" width="12.28515625" style="14" customWidth="1"/>
    <col min="15627" max="15627" width="14.85546875" style="14" customWidth="1"/>
    <col min="15628" max="15628" width="0" style="14" hidden="1" customWidth="1"/>
    <col min="15629" max="15629" width="34.5703125" style="14" customWidth="1"/>
    <col min="15630" max="15630" width="9.140625" style="14"/>
    <col min="15631" max="15631" width="9.85546875" style="14" customWidth="1"/>
    <col min="15632" max="15633" width="10" style="14" customWidth="1"/>
    <col min="15634" max="15634" width="10.5703125" style="14" customWidth="1"/>
    <col min="15635" max="15636" width="0" style="14" hidden="1" customWidth="1"/>
    <col min="15637" max="15637" width="12.140625" style="14" customWidth="1"/>
    <col min="15638" max="15638" width="9.5703125" style="14" customWidth="1"/>
    <col min="15639" max="15639" width="0" style="14" hidden="1" customWidth="1"/>
    <col min="15640" max="15640" width="9.5703125" style="14" customWidth="1"/>
    <col min="15641" max="15870" width="9.140625" style="14"/>
    <col min="15871" max="15871" width="38.85546875" style="14" customWidth="1"/>
    <col min="15872" max="15872" width="9.42578125" style="14" customWidth="1"/>
    <col min="15873" max="15873" width="10.140625" style="14" customWidth="1"/>
    <col min="15874" max="15874" width="14" style="14" customWidth="1"/>
    <col min="15875" max="15875" width="10.5703125" style="14" customWidth="1"/>
    <col min="15876" max="15877" width="12.42578125" style="14" customWidth="1"/>
    <col min="15878" max="15878" width="10.42578125" style="14" customWidth="1"/>
    <col min="15879" max="15879" width="14.140625" style="14" customWidth="1"/>
    <col min="15880" max="15881" width="0" style="14" hidden="1" customWidth="1"/>
    <col min="15882" max="15882" width="12.28515625" style="14" customWidth="1"/>
    <col min="15883" max="15883" width="14.85546875" style="14" customWidth="1"/>
    <col min="15884" max="15884" width="0" style="14" hidden="1" customWidth="1"/>
    <col min="15885" max="15885" width="34.5703125" style="14" customWidth="1"/>
    <col min="15886" max="15886" width="9.140625" style="14"/>
    <col min="15887" max="15887" width="9.85546875" style="14" customWidth="1"/>
    <col min="15888" max="15889" width="10" style="14" customWidth="1"/>
    <col min="15890" max="15890" width="10.5703125" style="14" customWidth="1"/>
    <col min="15891" max="15892" width="0" style="14" hidden="1" customWidth="1"/>
    <col min="15893" max="15893" width="12.140625" style="14" customWidth="1"/>
    <col min="15894" max="15894" width="9.5703125" style="14" customWidth="1"/>
    <col min="15895" max="15895" width="0" style="14" hidden="1" customWidth="1"/>
    <col min="15896" max="15896" width="9.5703125" style="14" customWidth="1"/>
    <col min="15897" max="16126" width="9.140625" style="14"/>
    <col min="16127" max="16127" width="38.85546875" style="14" customWidth="1"/>
    <col min="16128" max="16128" width="9.42578125" style="14" customWidth="1"/>
    <col min="16129" max="16129" width="10.140625" style="14" customWidth="1"/>
    <col min="16130" max="16130" width="14" style="14" customWidth="1"/>
    <col min="16131" max="16131" width="10.5703125" style="14" customWidth="1"/>
    <col min="16132" max="16133" width="12.42578125" style="14" customWidth="1"/>
    <col min="16134" max="16134" width="10.42578125" style="14" customWidth="1"/>
    <col min="16135" max="16135" width="14.140625" style="14" customWidth="1"/>
    <col min="16136" max="16137" width="0" style="14" hidden="1" customWidth="1"/>
    <col min="16138" max="16138" width="12.28515625" style="14" customWidth="1"/>
    <col min="16139" max="16139" width="14.85546875" style="14" customWidth="1"/>
    <col min="16140" max="16140" width="0" style="14" hidden="1" customWidth="1"/>
    <col min="16141" max="16141" width="34.5703125" style="14" customWidth="1"/>
    <col min="16142" max="16142" width="9.140625" style="14"/>
    <col min="16143" max="16143" width="9.85546875" style="14" customWidth="1"/>
    <col min="16144" max="16145" width="10" style="14" customWidth="1"/>
    <col min="16146" max="16146" width="10.5703125" style="14" customWidth="1"/>
    <col min="16147" max="16148" width="0" style="14" hidden="1" customWidth="1"/>
    <col min="16149" max="16149" width="12.140625" style="14" customWidth="1"/>
    <col min="16150" max="16150" width="9.5703125" style="14" customWidth="1"/>
    <col min="16151" max="16151" width="0" style="14" hidden="1" customWidth="1"/>
    <col min="16152" max="16152" width="9.5703125" style="14" customWidth="1"/>
    <col min="16153" max="16384" width="9.140625" style="14"/>
  </cols>
  <sheetData>
    <row r="1" spans="1:33" ht="135">
      <c r="B1" s="2" t="s">
        <v>0</v>
      </c>
      <c r="C1" s="125" t="s">
        <v>1</v>
      </c>
      <c r="D1" s="126"/>
      <c r="E1" s="3" t="s">
        <v>2</v>
      </c>
      <c r="F1" s="127" t="s">
        <v>3</v>
      </c>
      <c r="G1" s="128"/>
      <c r="H1" s="129"/>
      <c r="I1" s="4"/>
      <c r="J1" s="5"/>
      <c r="K1" s="6" t="s">
        <v>4</v>
      </c>
      <c r="L1" s="7" t="s">
        <v>5</v>
      </c>
      <c r="M1" s="2" t="s">
        <v>0</v>
      </c>
      <c r="N1" s="8" t="s">
        <v>6</v>
      </c>
      <c r="O1" s="8" t="s">
        <v>7</v>
      </c>
      <c r="P1" s="8" t="s">
        <v>8</v>
      </c>
      <c r="Q1" s="16" t="s">
        <v>9</v>
      </c>
      <c r="R1" s="8" t="s">
        <v>10</v>
      </c>
      <c r="S1" s="8" t="s">
        <v>11</v>
      </c>
      <c r="T1" s="8" t="s">
        <v>12</v>
      </c>
      <c r="U1" s="8" t="s">
        <v>13</v>
      </c>
      <c r="V1" s="8" t="s">
        <v>14</v>
      </c>
      <c r="W1" s="8" t="s">
        <v>15</v>
      </c>
      <c r="X1" s="10" t="s">
        <v>16</v>
      </c>
      <c r="Y1" s="10" t="s">
        <v>17</v>
      </c>
      <c r="Z1" s="11"/>
      <c r="AA1" s="12"/>
    </row>
    <row r="2" spans="1:33" ht="42.75" customHeight="1" thickBot="1">
      <c r="B2" s="15" t="s">
        <v>18</v>
      </c>
      <c r="C2" s="16" t="s">
        <v>6</v>
      </c>
      <c r="D2" s="16" t="s">
        <v>7</v>
      </c>
      <c r="E2" s="16" t="s">
        <v>8</v>
      </c>
      <c r="F2" s="17" t="s">
        <v>9</v>
      </c>
      <c r="G2" s="17" t="s">
        <v>19</v>
      </c>
      <c r="H2" s="18" t="s">
        <v>13</v>
      </c>
      <c r="K2" s="16" t="s">
        <v>20</v>
      </c>
      <c r="L2" s="16" t="s">
        <v>21</v>
      </c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1"/>
      <c r="Y2" s="21"/>
      <c r="Z2" s="22"/>
      <c r="AA2" s="23"/>
      <c r="AD2" s="14" t="s">
        <v>89</v>
      </c>
      <c r="AE2" s="14" t="s">
        <v>90</v>
      </c>
      <c r="AF2" s="14" t="s">
        <v>91</v>
      </c>
      <c r="AG2" s="14" t="s">
        <v>92</v>
      </c>
    </row>
    <row r="3" spans="1:33" ht="12" thickBot="1">
      <c r="A3" s="1">
        <v>3</v>
      </c>
      <c r="B3" s="24" t="s">
        <v>86</v>
      </c>
      <c r="C3" s="25">
        <v>304</v>
      </c>
      <c r="D3" s="26">
        <v>10795</v>
      </c>
      <c r="E3" s="26">
        <v>1312507</v>
      </c>
      <c r="F3" s="27">
        <v>274</v>
      </c>
      <c r="G3" s="28">
        <v>3606</v>
      </c>
      <c r="H3" s="29"/>
      <c r="I3" s="106"/>
      <c r="J3" s="106"/>
      <c r="K3" s="30"/>
      <c r="L3" s="31"/>
      <c r="M3" s="24" t="str">
        <f t="shared" ref="M3:M33" si="0">B3</f>
        <v>Abruzzo</v>
      </c>
      <c r="N3" s="38">
        <f t="shared" ref="N3:N33" si="1">IF(C3&gt;=$C$48,8,IF(AND(C3&lt;$C$48,C3&gt;=$C$46),6,IF(AND(C3&lt;$C$46,C3&gt;=$C$49),4,2)))</f>
        <v>6</v>
      </c>
      <c r="O3" s="38">
        <f t="shared" ref="O3:O33" si="2">IF(D3&gt;=$D$48,4,IF(AND(D3&lt;$D$48,D3&gt;=$D$46),3,IF(AND(D3&lt;$D$46,D3&gt;=$D$49),2,1)))</f>
        <v>3</v>
      </c>
      <c r="P3" s="38">
        <f t="shared" ref="P3:P33" si="3">IF(E3&gt;=$E$48,8,IF(AND(E3&lt;$E$48,E3&gt;=$E$46),6,IF(AND(E3&lt;$E$46,E3&gt;=$E$49),4,2)))</f>
        <v>4</v>
      </c>
      <c r="Q3" s="38">
        <f t="shared" ref="Q3:Q33" si="4">IF(F3&gt;=$F$48,8,IF(AND(F3&lt;$F$48,F3&gt;=$F$46),6,IF(AND(F3&lt;$F$46,F3&gt;=$F$49),4,2)))</f>
        <v>6</v>
      </c>
      <c r="R3" s="38">
        <f t="shared" ref="R3:R33" si="5">IF(G3&gt;=$G$48,8,IF(AND(G3&lt;$G$48,G3&gt;=$G$46),6,IF(AND(G3&lt;$G$46,G3&gt;=$G$49),4,2)))</f>
        <v>4</v>
      </c>
      <c r="S3" s="38" t="e">
        <f>IF(#REF!=0,0,IF(#REF!&gt;=$J$48,8,IF(AND(#REF!&lt;$J$48,#REF!&gt;=$J$46),6,IF(AND(#REF!&lt;$J$46,#REF!&gt;=$J$49),4,2))))</f>
        <v>#REF!</v>
      </c>
      <c r="T3" s="38" t="e">
        <f>IF(#REF!=0,0,IF(#REF!&gt;=$J$48,8,IF(AND(#REF!&lt;$J$48,#REF!&gt;=$J$46),6,IF(AND(#REF!&lt;$J$46,#REF!&gt;=$J$49),4,2))))</f>
        <v>#REF!</v>
      </c>
      <c r="U3" s="38"/>
      <c r="V3" s="38"/>
      <c r="W3" s="30"/>
      <c r="X3" s="32">
        <f>N3+O3+P3+Q3+R3+U3+V3</f>
        <v>23</v>
      </c>
      <c r="Y3" s="33">
        <f t="shared" ref="Y3:Y33" si="6">X3/$N$36</f>
        <v>0.44230769230769229</v>
      </c>
      <c r="Z3" s="34" t="str">
        <f>IF(Y3&gt;=0.45,"2° fascia","3° fascia")</f>
        <v>3° fascia</v>
      </c>
      <c r="AA3" s="35"/>
      <c r="AD3" s="14" t="s">
        <v>34</v>
      </c>
      <c r="AE3" s="14">
        <v>36</v>
      </c>
      <c r="AF3" s="14" t="s">
        <v>88</v>
      </c>
      <c r="AG3" s="113">
        <v>0.69230769230769229</v>
      </c>
    </row>
    <row r="4" spans="1:33" ht="12" thickBot="1">
      <c r="A4" s="1">
        <v>3</v>
      </c>
      <c r="B4" s="36" t="s">
        <v>22</v>
      </c>
      <c r="C4" s="25">
        <v>131</v>
      </c>
      <c r="D4" s="26">
        <v>9994.61</v>
      </c>
      <c r="E4" s="26">
        <v>576194</v>
      </c>
      <c r="F4" s="27">
        <v>34</v>
      </c>
      <c r="G4" s="27">
        <v>2274</v>
      </c>
      <c r="H4" s="29"/>
      <c r="I4" s="107"/>
      <c r="J4" s="107"/>
      <c r="K4" s="30"/>
      <c r="L4" s="37"/>
      <c r="M4" s="24" t="str">
        <f t="shared" si="0"/>
        <v xml:space="preserve">Basilicata </v>
      </c>
      <c r="N4" s="38">
        <f t="shared" si="1"/>
        <v>4</v>
      </c>
      <c r="O4" s="38">
        <f t="shared" si="2"/>
        <v>3</v>
      </c>
      <c r="P4" s="38">
        <f t="shared" si="3"/>
        <v>4</v>
      </c>
      <c r="Q4" s="38">
        <f t="shared" si="4"/>
        <v>4</v>
      </c>
      <c r="R4" s="38">
        <f t="shared" si="5"/>
        <v>4</v>
      </c>
      <c r="S4" s="38" t="e">
        <f>IF(#REF!=0,0,IF(#REF!&gt;=#REF!,8,IF(AND(#REF!&lt;#REF!,#REF!&gt;=#REF!),6,IF(AND(#REF!&lt;#REF!,#REF!&gt;=#REF!),4,2))))</f>
        <v>#REF!</v>
      </c>
      <c r="T4" s="38" t="e">
        <f>IF(#REF!=0,0,IF(#REF!&gt;=#REF!,8,IF(AND(#REF!&lt;#REF!,#REF!&gt;=#REF!),6,IF(AND(#REF!&lt;#REF!,#REF!&gt;=#REF!),4,2))))</f>
        <v>#REF!</v>
      </c>
      <c r="U4" s="38"/>
      <c r="V4" s="38"/>
      <c r="W4" s="38"/>
      <c r="X4" s="32">
        <f>N4+O4+P4+Q4+R4+U4+V4</f>
        <v>19</v>
      </c>
      <c r="Y4" s="33">
        <f t="shared" si="6"/>
        <v>0.36538461538461536</v>
      </c>
      <c r="Z4" s="34" t="str">
        <f t="shared" ref="Z4:Z29" si="7">IF(Y4&gt;=0.45,"2° fascia","3° fascia")</f>
        <v>3° fascia</v>
      </c>
      <c r="AA4" s="35"/>
      <c r="AD4" s="14" t="s">
        <v>47</v>
      </c>
      <c r="AE4" s="14">
        <v>33</v>
      </c>
      <c r="AF4" s="14" t="s">
        <v>88</v>
      </c>
      <c r="AG4" s="113">
        <v>0.63461538461538458</v>
      </c>
    </row>
    <row r="5" spans="1:33" s="13" customFormat="1" ht="12" thickBot="1">
      <c r="A5" s="39">
        <v>2</v>
      </c>
      <c r="B5" s="40" t="s">
        <v>23</v>
      </c>
      <c r="C5" s="25">
        <v>409</v>
      </c>
      <c r="D5" s="25">
        <v>15080.55</v>
      </c>
      <c r="E5" s="25">
        <v>1958238</v>
      </c>
      <c r="F5" s="27">
        <v>34</v>
      </c>
      <c r="G5" s="26">
        <v>1126</v>
      </c>
      <c r="H5" s="29"/>
      <c r="I5" s="108"/>
      <c r="J5" s="108"/>
      <c r="K5" s="38">
        <v>8</v>
      </c>
      <c r="L5" s="37"/>
      <c r="M5" s="24" t="str">
        <f t="shared" si="0"/>
        <v>Calabria</v>
      </c>
      <c r="N5" s="38">
        <f t="shared" si="1"/>
        <v>6</v>
      </c>
      <c r="O5" s="38">
        <f t="shared" si="2"/>
        <v>4</v>
      </c>
      <c r="P5" s="38">
        <f t="shared" si="3"/>
        <v>6</v>
      </c>
      <c r="Q5" s="38">
        <f t="shared" si="4"/>
        <v>4</v>
      </c>
      <c r="R5" s="38">
        <f t="shared" si="5"/>
        <v>2</v>
      </c>
      <c r="S5" s="38"/>
      <c r="T5" s="38"/>
      <c r="U5" s="38"/>
      <c r="V5" s="38">
        <v>8</v>
      </c>
      <c r="W5" s="38"/>
      <c r="X5" s="32">
        <f>N5+O5+P5+Q5+R5+U5+V5</f>
        <v>30</v>
      </c>
      <c r="Y5" s="33">
        <f t="shared" si="6"/>
        <v>0.57692307692307687</v>
      </c>
      <c r="Z5" s="41" t="str">
        <f>IF(Y5&gt;=0.45,"2° fascia","3° fascia")</f>
        <v>2° fascia</v>
      </c>
      <c r="AA5" s="35"/>
      <c r="AD5" s="14" t="s">
        <v>85</v>
      </c>
      <c r="AE5" s="14">
        <v>32</v>
      </c>
      <c r="AF5" s="14" t="s">
        <v>88</v>
      </c>
      <c r="AG5" s="113">
        <v>0.61538461538461542</v>
      </c>
    </row>
    <row r="6" spans="1:33" ht="12" thickBot="1">
      <c r="A6" s="1">
        <v>3</v>
      </c>
      <c r="B6" s="42" t="s">
        <v>24</v>
      </c>
      <c r="C6" s="25">
        <f>158+119</f>
        <v>277</v>
      </c>
      <c r="D6" s="26">
        <f>4917.46+2791.64</f>
        <v>7709.1</v>
      </c>
      <c r="E6" s="26">
        <v>1541678</v>
      </c>
      <c r="F6" s="27">
        <v>62</v>
      </c>
      <c r="G6" s="26">
        <v>2844</v>
      </c>
      <c r="H6" s="109"/>
      <c r="I6" s="107"/>
      <c r="J6" s="107"/>
      <c r="K6" s="38"/>
      <c r="L6" s="37"/>
      <c r="M6" s="24" t="str">
        <f t="shared" si="0"/>
        <v>Campania - Salerno</v>
      </c>
      <c r="N6" s="38">
        <f t="shared" si="1"/>
        <v>6</v>
      </c>
      <c r="O6" s="38">
        <f t="shared" si="2"/>
        <v>2</v>
      </c>
      <c r="P6" s="38">
        <f t="shared" si="3"/>
        <v>4</v>
      </c>
      <c r="Q6" s="38">
        <f t="shared" si="4"/>
        <v>4</v>
      </c>
      <c r="R6" s="38">
        <f t="shared" si="5"/>
        <v>4</v>
      </c>
      <c r="S6" s="38" t="e">
        <f>IF(#REF!=0,0,IF(#REF!&gt;=#REF!,8,IF(AND(#REF!&lt;#REF!,#REF!&gt;=#REF!),6,IF(AND(#REF!&lt;#REF!,#REF!&gt;=#REF!),4,2))))</f>
        <v>#REF!</v>
      </c>
      <c r="T6" s="38" t="e">
        <f>IF(#REF!=0,0,IF(#REF!&gt;=#REF!,8,IF(AND(#REF!&lt;#REF!,#REF!&gt;=#REF!),6,IF(AND(#REF!&lt;#REF!,#REF!&gt;=#REF!),4,2))))</f>
        <v>#REF!</v>
      </c>
      <c r="U6" s="38"/>
      <c r="V6" s="38"/>
      <c r="W6" s="30"/>
      <c r="X6" s="32">
        <f>N6+O6+P6+Q6+R6+U6+V6</f>
        <v>20</v>
      </c>
      <c r="Y6" s="33">
        <f t="shared" si="6"/>
        <v>0.38461538461538464</v>
      </c>
      <c r="Z6" s="34" t="str">
        <f>IF(Y6&gt;=0.45,"2° fascia","3° fascia")</f>
        <v>3° fascia</v>
      </c>
      <c r="AA6" s="35"/>
      <c r="AD6" s="14" t="s">
        <v>26</v>
      </c>
      <c r="AE6" s="14">
        <v>31</v>
      </c>
      <c r="AF6" s="14" t="s">
        <v>88</v>
      </c>
      <c r="AG6" s="113">
        <v>0.59615384615384615</v>
      </c>
    </row>
    <row r="7" spans="1:33" ht="12" thickBot="1">
      <c r="A7" s="1">
        <v>3</v>
      </c>
      <c r="B7" s="42" t="s">
        <v>25</v>
      </c>
      <c r="C7" s="25">
        <f>78+104</f>
        <v>182</v>
      </c>
      <c r="D7" s="26">
        <f>2070.69+2639.38</f>
        <v>4710.07</v>
      </c>
      <c r="E7" s="26">
        <v>1186652</v>
      </c>
      <c r="F7" s="27">
        <v>41</v>
      </c>
      <c r="G7" s="27">
        <v>1986</v>
      </c>
      <c r="H7" s="110"/>
      <c r="I7" s="107"/>
      <c r="J7" s="107"/>
      <c r="K7" s="38"/>
      <c r="L7" s="37"/>
      <c r="M7" s="24" t="str">
        <f t="shared" si="0"/>
        <v>Campania - Caserta</v>
      </c>
      <c r="N7" s="38">
        <f t="shared" si="1"/>
        <v>4</v>
      </c>
      <c r="O7" s="38">
        <f t="shared" si="2"/>
        <v>2</v>
      </c>
      <c r="P7" s="38">
        <f t="shared" si="3"/>
        <v>4</v>
      </c>
      <c r="Q7" s="38">
        <f t="shared" si="4"/>
        <v>4</v>
      </c>
      <c r="R7" s="38">
        <f t="shared" si="5"/>
        <v>4</v>
      </c>
      <c r="S7" s="38"/>
      <c r="T7" s="38"/>
      <c r="U7" s="38"/>
      <c r="V7" s="38"/>
      <c r="W7" s="30"/>
      <c r="X7" s="32">
        <f t="shared" ref="X7:X29" si="8">N7+O7+P7+Q7+R7+U7+V7</f>
        <v>18</v>
      </c>
      <c r="Y7" s="33">
        <f t="shared" si="6"/>
        <v>0.34615384615384615</v>
      </c>
      <c r="Z7" s="34" t="str">
        <f t="shared" si="7"/>
        <v>3° fascia</v>
      </c>
      <c r="AA7" s="35"/>
      <c r="AD7" s="14" t="s">
        <v>31</v>
      </c>
      <c r="AE7" s="14">
        <v>31</v>
      </c>
      <c r="AF7" s="14" t="s">
        <v>88</v>
      </c>
      <c r="AG7" s="113">
        <v>0.59615384615384615</v>
      </c>
    </row>
    <row r="8" spans="1:33" ht="12" thickBot="1">
      <c r="A8" s="1">
        <v>2</v>
      </c>
      <c r="B8" s="42" t="s">
        <v>26</v>
      </c>
      <c r="C8" s="25">
        <v>92</v>
      </c>
      <c r="D8" s="26">
        <v>1171.1300000000001</v>
      </c>
      <c r="E8" s="26">
        <v>3083060</v>
      </c>
      <c r="F8" s="27">
        <v>99</v>
      </c>
      <c r="G8" s="26">
        <v>4120</v>
      </c>
      <c r="H8" s="111">
        <v>8</v>
      </c>
      <c r="I8" s="107"/>
      <c r="J8" s="107"/>
      <c r="K8" s="38"/>
      <c r="L8" s="37"/>
      <c r="M8" s="24" t="str">
        <f t="shared" si="0"/>
        <v>Campania - Napoli</v>
      </c>
      <c r="N8" s="38">
        <f t="shared" si="1"/>
        <v>4</v>
      </c>
      <c r="O8" s="38">
        <f t="shared" si="2"/>
        <v>1</v>
      </c>
      <c r="P8" s="38">
        <f t="shared" si="3"/>
        <v>8</v>
      </c>
      <c r="Q8" s="38">
        <f t="shared" si="4"/>
        <v>4</v>
      </c>
      <c r="R8" s="38">
        <f t="shared" si="5"/>
        <v>6</v>
      </c>
      <c r="S8" s="38"/>
      <c r="T8" s="38"/>
      <c r="U8" s="38">
        <v>8</v>
      </c>
      <c r="V8" s="38"/>
      <c r="W8" s="30"/>
      <c r="X8" s="32">
        <f>N8+O8+P8+Q8+R8+U8+V8</f>
        <v>31</v>
      </c>
      <c r="Y8" s="43">
        <f t="shared" si="6"/>
        <v>0.59615384615384615</v>
      </c>
      <c r="Z8" s="41" t="str">
        <f>IF(Y8&gt;=0.45,"2° fascia","3° fascia")</f>
        <v>2° fascia</v>
      </c>
      <c r="AA8" s="35"/>
      <c r="AD8" s="13" t="s">
        <v>23</v>
      </c>
      <c r="AE8" s="13">
        <v>30</v>
      </c>
      <c r="AF8" s="13" t="s">
        <v>88</v>
      </c>
      <c r="AG8" s="114">
        <v>0.57692307692307687</v>
      </c>
    </row>
    <row r="9" spans="1:33" ht="12" thickBot="1">
      <c r="A9" s="1">
        <v>2</v>
      </c>
      <c r="B9" s="42" t="s">
        <v>27</v>
      </c>
      <c r="C9" s="25">
        <f>60+47+45</f>
        <v>152</v>
      </c>
      <c r="D9" s="26">
        <f>3702.41+2682.86+2292.89</f>
        <v>8678.16</v>
      </c>
      <c r="E9" s="26">
        <v>2151870</v>
      </c>
      <c r="F9" s="27">
        <v>115</v>
      </c>
      <c r="G9" s="26">
        <v>4264</v>
      </c>
      <c r="H9" s="104"/>
      <c r="I9" s="41"/>
      <c r="J9" s="41"/>
      <c r="K9" s="38"/>
      <c r="L9" s="37"/>
      <c r="M9" s="24" t="str">
        <f t="shared" si="0"/>
        <v>Emilia Romagna -  Bologna</v>
      </c>
      <c r="N9" s="38">
        <f t="shared" si="1"/>
        <v>4</v>
      </c>
      <c r="O9" s="38">
        <f t="shared" si="2"/>
        <v>3</v>
      </c>
      <c r="P9" s="38">
        <f t="shared" si="3"/>
        <v>6</v>
      </c>
      <c r="Q9" s="38">
        <f t="shared" si="4"/>
        <v>4</v>
      </c>
      <c r="R9" s="38">
        <f t="shared" si="5"/>
        <v>6</v>
      </c>
      <c r="S9" s="38" t="e">
        <f>IF(#REF!=0,0,IF(#REF!&gt;=#REF!,8,IF(AND(#REF!&lt;#REF!,#REF!&gt;=#REF!),6,IF(AND(#REF!&lt;#REF!,#REF!&gt;=#REF!),4,2))))</f>
        <v>#REF!</v>
      </c>
      <c r="T9" s="38" t="e">
        <f>IF(#REF!=0,0,IF(#REF!&gt;=#REF!,8,IF(AND(#REF!&lt;#REF!,#REF!&gt;=#REF!),6,IF(AND(#REF!&lt;#REF!,#REF!&gt;=#REF!),4,2))))</f>
        <v>#REF!</v>
      </c>
      <c r="U9" s="38"/>
      <c r="V9" s="38"/>
      <c r="W9" s="38"/>
      <c r="X9" s="32">
        <f>N9+O9+P9+Q9+R9+U9+V9</f>
        <v>23</v>
      </c>
      <c r="Y9" s="33">
        <f t="shared" si="6"/>
        <v>0.44230769230769229</v>
      </c>
      <c r="Z9" s="34" t="str">
        <f>IF(Y9&gt;=0.45,"2° fascia","3° fascia")</f>
        <v>3° fascia</v>
      </c>
      <c r="AA9" s="35"/>
      <c r="AD9" s="14" t="s">
        <v>46</v>
      </c>
      <c r="AE9" s="14">
        <v>30</v>
      </c>
      <c r="AF9" s="14" t="s">
        <v>88</v>
      </c>
      <c r="AG9" s="113">
        <v>0.57692307692307687</v>
      </c>
    </row>
    <row r="10" spans="1:33" ht="12" thickBot="1">
      <c r="A10" s="1">
        <v>3</v>
      </c>
      <c r="B10" s="36" t="s">
        <v>28</v>
      </c>
      <c r="C10" s="25">
        <f>47+48</f>
        <v>95</v>
      </c>
      <c r="D10" s="26">
        <f>3449.32+2589.47</f>
        <v>6038.79</v>
      </c>
      <c r="E10" s="26">
        <v>707318</v>
      </c>
      <c r="F10" s="27">
        <v>57</v>
      </c>
      <c r="G10" s="26">
        <v>1898</v>
      </c>
      <c r="H10" s="104"/>
      <c r="I10" s="41"/>
      <c r="J10" s="41"/>
      <c r="K10" s="38"/>
      <c r="L10" s="37"/>
      <c r="M10" s="24" t="str">
        <f t="shared" si="0"/>
        <v>Emilia Romagna - Parma</v>
      </c>
      <c r="N10" s="38">
        <f t="shared" si="1"/>
        <v>4</v>
      </c>
      <c r="O10" s="38">
        <f t="shared" si="2"/>
        <v>2</v>
      </c>
      <c r="P10" s="38">
        <f t="shared" si="3"/>
        <v>4</v>
      </c>
      <c r="Q10" s="38">
        <f t="shared" si="4"/>
        <v>4</v>
      </c>
      <c r="R10" s="38">
        <f t="shared" si="5"/>
        <v>4</v>
      </c>
      <c r="S10" s="38" t="e">
        <f>IF(#REF!=0,0,IF(#REF!&gt;=#REF!,8,IF(AND(#REF!&lt;#REF!,#REF!&gt;=#REF!),6,IF(AND(#REF!&lt;#REF!,#REF!&gt;=#REF!),4,2))))</f>
        <v>#REF!</v>
      </c>
      <c r="T10" s="38" t="e">
        <f>IF(#REF!=0,0,IF(#REF!&gt;=#REF!,8,IF(AND(#REF!&lt;#REF!,#REF!&gt;=#REF!),6,IF(AND(#REF!&lt;#REF!,#REF!&gt;=#REF!),4,2))))</f>
        <v>#REF!</v>
      </c>
      <c r="U10" s="38"/>
      <c r="V10" s="38"/>
      <c r="W10" s="30"/>
      <c r="X10" s="32">
        <f>N10+O10+P10+Q10+R10+U10+V10</f>
        <v>18</v>
      </c>
      <c r="Y10" s="33">
        <f t="shared" si="6"/>
        <v>0.34615384615384615</v>
      </c>
      <c r="Z10" s="34" t="str">
        <f>IF(Y10&gt;=0.45,"2° fascia","3° fascia")</f>
        <v>3° fascia</v>
      </c>
      <c r="AA10" s="35"/>
      <c r="AD10" s="14" t="s">
        <v>51</v>
      </c>
      <c r="AE10" s="14">
        <v>29</v>
      </c>
      <c r="AF10" s="14" t="s">
        <v>88</v>
      </c>
      <c r="AG10" s="113">
        <v>0.55769230769230771</v>
      </c>
    </row>
    <row r="11" spans="1:33" ht="12" thickBot="1">
      <c r="A11" s="1">
        <v>2</v>
      </c>
      <c r="B11" s="42" t="s">
        <v>29</v>
      </c>
      <c r="C11" s="25">
        <f>18+26+30+20</f>
        <v>94</v>
      </c>
      <c r="D11" s="26">
        <f>1858.49+2631.82+2376.8+533.28</f>
        <v>7400.39</v>
      </c>
      <c r="E11" s="26">
        <v>1458567</v>
      </c>
      <c r="F11" s="27">
        <v>72</v>
      </c>
      <c r="G11" s="28">
        <v>3940</v>
      </c>
      <c r="H11" s="105">
        <v>8</v>
      </c>
      <c r="I11" s="41"/>
      <c r="J11" s="41"/>
      <c r="K11" s="38"/>
      <c r="L11" s="38"/>
      <c r="M11" s="24" t="str">
        <f t="shared" si="0"/>
        <v>Emilia Romagna - Ravenna</v>
      </c>
      <c r="N11" s="38">
        <f t="shared" si="1"/>
        <v>4</v>
      </c>
      <c r="O11" s="38">
        <f t="shared" si="2"/>
        <v>2</v>
      </c>
      <c r="P11" s="38">
        <f t="shared" si="3"/>
        <v>4</v>
      </c>
      <c r="Q11" s="38">
        <f t="shared" si="4"/>
        <v>4</v>
      </c>
      <c r="R11" s="38">
        <f t="shared" si="5"/>
        <v>6</v>
      </c>
      <c r="S11" s="38" t="e">
        <f>IF(#REF!=0,0,IF(#REF!&gt;=#REF!,8,IF(AND(#REF!&lt;#REF!,#REF!&gt;=#REF!),6,IF(AND(#REF!&lt;#REF!,#REF!&gt;=#REF!),4,2))))</f>
        <v>#REF!</v>
      </c>
      <c r="T11" s="38" t="e">
        <f>IF(#REF!=0,0,IF(#REF!&gt;=#REF!,8,IF(AND(#REF!&lt;#REF!,#REF!&gt;=#REF!),6,IF(AND(#REF!&lt;#REF!,#REF!&gt;=#REF!),4,2))))</f>
        <v>#REF!</v>
      </c>
      <c r="U11" s="38">
        <v>8</v>
      </c>
      <c r="V11" s="38"/>
      <c r="W11" s="30"/>
      <c r="X11" s="32">
        <f>N11+O11+P11+Q11+R11+U11+V11</f>
        <v>28</v>
      </c>
      <c r="Y11" s="33">
        <f t="shared" si="6"/>
        <v>0.53846153846153844</v>
      </c>
      <c r="Z11" s="41" t="str">
        <f>IF(Y11&gt;=0.45,"2° fascia","3° fascia")</f>
        <v>2° fascia</v>
      </c>
      <c r="AA11" s="35"/>
      <c r="AD11" s="14" t="s">
        <v>52</v>
      </c>
      <c r="AE11" s="14">
        <v>29</v>
      </c>
      <c r="AF11" s="14" t="s">
        <v>88</v>
      </c>
      <c r="AG11" s="113">
        <v>0.55769230769230771</v>
      </c>
    </row>
    <row r="12" spans="1:33" ht="12" thickBot="1">
      <c r="A12" s="1">
        <v>3</v>
      </c>
      <c r="B12" s="36" t="s">
        <v>30</v>
      </c>
      <c r="C12" s="25">
        <v>6</v>
      </c>
      <c r="D12" s="26">
        <v>211.82</v>
      </c>
      <c r="E12" s="26">
        <v>1221860</v>
      </c>
      <c r="F12" s="27">
        <v>55</v>
      </c>
      <c r="G12" s="27">
        <v>3637</v>
      </c>
      <c r="H12" s="104"/>
      <c r="I12" s="41"/>
      <c r="J12" s="41"/>
      <c r="K12" s="38"/>
      <c r="L12" s="37"/>
      <c r="M12" s="24" t="str">
        <f t="shared" si="0"/>
        <v>Friuli Venezia Giulia</v>
      </c>
      <c r="N12" s="38">
        <f t="shared" si="1"/>
        <v>4</v>
      </c>
      <c r="O12" s="38">
        <f t="shared" si="2"/>
        <v>1</v>
      </c>
      <c r="P12" s="38">
        <f t="shared" si="3"/>
        <v>4</v>
      </c>
      <c r="Q12" s="38">
        <f t="shared" si="4"/>
        <v>4</v>
      </c>
      <c r="R12" s="38">
        <f t="shared" si="5"/>
        <v>4</v>
      </c>
      <c r="S12" s="38" t="e">
        <f>IF(#REF!=0,0,IF(#REF!&gt;=#REF!,8,IF(AND(#REF!&lt;#REF!,#REF!&gt;=#REF!),6,IF(AND(#REF!&lt;#REF!,#REF!&gt;=#REF!),4,2))))</f>
        <v>#REF!</v>
      </c>
      <c r="T12" s="38" t="e">
        <f>IF(#REF!=0,0,IF(#REF!&gt;=#REF!,8,IF(AND(#REF!&lt;#REF!,#REF!&gt;=#REF!),6,IF(AND(#REF!&lt;#REF!,#REF!&gt;=#REF!),4,2))))</f>
        <v>#REF!</v>
      </c>
      <c r="U12" s="38"/>
      <c r="V12" s="38"/>
      <c r="W12" s="30"/>
      <c r="X12" s="32">
        <f t="shared" si="8"/>
        <v>17</v>
      </c>
      <c r="Y12" s="33">
        <f t="shared" si="6"/>
        <v>0.32692307692307693</v>
      </c>
      <c r="Z12" s="34" t="str">
        <f t="shared" si="7"/>
        <v>3° fascia</v>
      </c>
      <c r="AA12" s="35"/>
      <c r="AD12" s="14" t="s">
        <v>29</v>
      </c>
      <c r="AE12" s="14">
        <v>28</v>
      </c>
      <c r="AF12" s="14" t="s">
        <v>88</v>
      </c>
      <c r="AG12" s="113">
        <v>0.53846153846153844</v>
      </c>
    </row>
    <row r="13" spans="1:33" ht="12" thickBot="1">
      <c r="A13" s="1">
        <v>2</v>
      </c>
      <c r="B13" s="42" t="s">
        <v>31</v>
      </c>
      <c r="C13" s="25">
        <v>1</v>
      </c>
      <c r="D13" s="26">
        <v>1328.76</v>
      </c>
      <c r="E13" s="26">
        <v>2638842</v>
      </c>
      <c r="F13" s="27">
        <v>280</v>
      </c>
      <c r="G13" s="44">
        <v>4544</v>
      </c>
      <c r="H13" s="105">
        <v>8</v>
      </c>
      <c r="I13" s="41"/>
      <c r="J13" s="41"/>
      <c r="K13" s="38"/>
      <c r="L13" s="37"/>
      <c r="M13" s="24" t="str">
        <f t="shared" si="0"/>
        <v xml:space="preserve">Lazio - Roma </v>
      </c>
      <c r="N13" s="38">
        <f t="shared" si="1"/>
        <v>4</v>
      </c>
      <c r="O13" s="38">
        <f t="shared" si="2"/>
        <v>1</v>
      </c>
      <c r="P13" s="38">
        <f t="shared" si="3"/>
        <v>6</v>
      </c>
      <c r="Q13" s="38">
        <f t="shared" si="4"/>
        <v>6</v>
      </c>
      <c r="R13" s="38">
        <f t="shared" si="5"/>
        <v>6</v>
      </c>
      <c r="S13" s="38" t="e">
        <f>IF(#REF!=0,0,IF(#REF!&gt;=#REF!,8,IF(AND(#REF!&lt;#REF!,#REF!&gt;=#REF!),6,IF(AND(#REF!&lt;#REF!,#REF!&gt;=#REF!),4,2))))</f>
        <v>#REF!</v>
      </c>
      <c r="T13" s="38" t="e">
        <f>IF(#REF!=0,0,IF(#REF!&gt;=#REF!,8,IF(AND(#REF!&lt;#REF!,#REF!&gt;=#REF!),6,IF(AND(#REF!&lt;#REF!,#REF!&gt;=#REF!),4,2))))</f>
        <v>#REF!</v>
      </c>
      <c r="U13" s="38">
        <v>8</v>
      </c>
      <c r="V13" s="38"/>
      <c r="W13" s="30"/>
      <c r="X13" s="32">
        <f t="shared" ref="X13:X18" si="9">N13+O13+P13+Q13+R13+U13+V13</f>
        <v>31</v>
      </c>
      <c r="Y13" s="33">
        <f t="shared" si="6"/>
        <v>0.59615384615384615</v>
      </c>
      <c r="Z13" s="41" t="str">
        <f t="shared" ref="Z13:Z18" si="10">IF(Y13&gt;=0.45,"2° fascia","3° fascia")</f>
        <v>2° fascia</v>
      </c>
      <c r="AA13" s="35"/>
      <c r="AD13" s="14" t="s">
        <v>32</v>
      </c>
      <c r="AE13" s="14">
        <v>28</v>
      </c>
      <c r="AF13" s="14" t="s">
        <v>88</v>
      </c>
      <c r="AG13" s="113">
        <v>0.53846153846153844</v>
      </c>
    </row>
    <row r="14" spans="1:33" ht="12" thickBot="1">
      <c r="A14" s="1">
        <v>2</v>
      </c>
      <c r="B14" s="42" t="s">
        <v>32</v>
      </c>
      <c r="C14" s="25">
        <f>121+91+33+73+60</f>
        <v>378</v>
      </c>
      <c r="D14" s="26">
        <f>5380.95+3243.89+2250.44+2749.16+3611.53</f>
        <v>17235.97</v>
      </c>
      <c r="E14" s="26">
        <v>2918434</v>
      </c>
      <c r="F14" s="28">
        <v>155</v>
      </c>
      <c r="G14" s="27">
        <v>6278</v>
      </c>
      <c r="H14" s="105"/>
      <c r="I14" s="41"/>
      <c r="J14" s="41"/>
      <c r="K14" s="38"/>
      <c r="L14" s="37"/>
      <c r="M14" s="24" t="str">
        <f t="shared" si="0"/>
        <v xml:space="preserve">Lazio - Roma, Frosinone, Latina, Rieti e Viterbo </v>
      </c>
      <c r="N14" s="38">
        <f t="shared" si="1"/>
        <v>6</v>
      </c>
      <c r="O14" s="38">
        <f t="shared" si="2"/>
        <v>4</v>
      </c>
      <c r="P14" s="38">
        <f t="shared" si="3"/>
        <v>6</v>
      </c>
      <c r="Q14" s="38">
        <f t="shared" si="4"/>
        <v>4</v>
      </c>
      <c r="R14" s="38">
        <f t="shared" si="5"/>
        <v>8</v>
      </c>
      <c r="S14" s="38"/>
      <c r="T14" s="38"/>
      <c r="U14" s="38"/>
      <c r="V14" s="38"/>
      <c r="W14" s="30"/>
      <c r="X14" s="32">
        <f t="shared" si="9"/>
        <v>28</v>
      </c>
      <c r="Y14" s="33">
        <f t="shared" si="6"/>
        <v>0.53846153846153844</v>
      </c>
      <c r="Z14" s="41" t="str">
        <f t="shared" si="10"/>
        <v>2° fascia</v>
      </c>
      <c r="AA14" s="35"/>
      <c r="AD14" s="14" t="s">
        <v>33</v>
      </c>
      <c r="AE14" s="14">
        <v>28</v>
      </c>
      <c r="AF14" s="14" t="s">
        <v>88</v>
      </c>
      <c r="AG14" s="113">
        <v>0.53846153846153844</v>
      </c>
    </row>
    <row r="15" spans="1:33" ht="12" thickBot="1">
      <c r="A15" s="1">
        <v>2</v>
      </c>
      <c r="B15" s="36" t="s">
        <v>33</v>
      </c>
      <c r="C15" s="25">
        <v>235</v>
      </c>
      <c r="D15" s="26">
        <v>5420</v>
      </c>
      <c r="E15" s="26">
        <v>1609822</v>
      </c>
      <c r="F15" s="27">
        <v>647</v>
      </c>
      <c r="G15" s="27">
        <v>7013</v>
      </c>
      <c r="H15" s="105"/>
      <c r="I15" s="41"/>
      <c r="J15" s="41"/>
      <c r="K15" s="38"/>
      <c r="L15" s="37"/>
      <c r="M15" s="24" t="str">
        <f t="shared" si="0"/>
        <v xml:space="preserve">Liguria </v>
      </c>
      <c r="N15" s="38">
        <f t="shared" si="1"/>
        <v>6</v>
      </c>
      <c r="O15" s="38">
        <f t="shared" si="2"/>
        <v>2</v>
      </c>
      <c r="P15" s="38">
        <f t="shared" si="3"/>
        <v>4</v>
      </c>
      <c r="Q15" s="38">
        <f t="shared" si="4"/>
        <v>8</v>
      </c>
      <c r="R15" s="38">
        <f t="shared" si="5"/>
        <v>8</v>
      </c>
      <c r="S15" s="38" t="e">
        <f>IF(#REF!=0,0,IF(#REF!&gt;=#REF!,8,IF(AND(#REF!&lt;#REF!,#REF!&gt;=#REF!),6,IF(AND(#REF!&lt;#REF!,#REF!&gt;=#REF!),4,2))))</f>
        <v>#REF!</v>
      </c>
      <c r="T15" s="38" t="e">
        <f>IF(#REF!=0,0,IF(#REF!&gt;=#REF!,8,IF(AND(#REF!&lt;#REF!,#REF!&gt;=#REF!),6,IF(AND(#REF!&lt;#REF!,#REF!&gt;=#REF!),4,2))))</f>
        <v>#REF!</v>
      </c>
      <c r="U15" s="38"/>
      <c r="V15" s="38"/>
      <c r="W15" s="30"/>
      <c r="X15" s="32">
        <f t="shared" si="9"/>
        <v>28</v>
      </c>
      <c r="Y15" s="33">
        <f t="shared" si="6"/>
        <v>0.53846153846153844</v>
      </c>
      <c r="Z15" s="41" t="str">
        <f t="shared" si="10"/>
        <v>2° fascia</v>
      </c>
      <c r="AA15" s="35"/>
      <c r="AD15" s="14" t="s">
        <v>53</v>
      </c>
      <c r="AE15" s="14">
        <v>26</v>
      </c>
      <c r="AF15" s="14" t="s">
        <v>88</v>
      </c>
      <c r="AG15" s="113">
        <v>0.5</v>
      </c>
    </row>
    <row r="16" spans="1:33" ht="23.25" thickBot="1">
      <c r="A16" s="1">
        <v>2</v>
      </c>
      <c r="B16" s="42" t="s">
        <v>34</v>
      </c>
      <c r="C16" s="25">
        <f>139+244+162+90+61+50+190+78+141</f>
        <v>1155</v>
      </c>
      <c r="D16" s="26">
        <f>1620.59+2722.86+1288.07+816.17+782.2+363.8+2964.73+3211.9+1198.71</f>
        <v>14969.029999999999</v>
      </c>
      <c r="E16" s="26">
        <v>7671177</v>
      </c>
      <c r="F16" s="27">
        <v>559</v>
      </c>
      <c r="G16" s="27">
        <v>9374</v>
      </c>
      <c r="H16" s="105"/>
      <c r="I16" s="41"/>
      <c r="J16" s="41"/>
      <c r="K16" s="38"/>
      <c r="L16" s="37"/>
      <c r="M16" s="24" t="str">
        <f t="shared" si="0"/>
        <v>Lombardia - MI, BG, CO, LE, Lodi, Monza, PV, SO e VA</v>
      </c>
      <c r="N16" s="38">
        <f t="shared" si="1"/>
        <v>8</v>
      </c>
      <c r="O16" s="38">
        <f t="shared" si="2"/>
        <v>4</v>
      </c>
      <c r="P16" s="38">
        <f t="shared" si="3"/>
        <v>8</v>
      </c>
      <c r="Q16" s="38">
        <f t="shared" si="4"/>
        <v>8</v>
      </c>
      <c r="R16" s="38">
        <f t="shared" si="5"/>
        <v>8</v>
      </c>
      <c r="S16" s="38" t="e">
        <f>IF(#REF!=0,0,IF(#REF!&gt;=#REF!,8,IF(AND(#REF!&lt;#REF!,#REF!&gt;=#REF!),6,IF(AND(#REF!&lt;#REF!,#REF!&gt;=#REF!),4,2))))</f>
        <v>#REF!</v>
      </c>
      <c r="T16" s="38" t="e">
        <f>IF(#REF!=0,0,IF(#REF!&gt;=#REF!,8,IF(AND(#REF!&lt;#REF!,#REF!&gt;=#REF!),6,IF(AND(#REF!&lt;#REF!,#REF!&gt;=#REF!),4,2))))</f>
        <v>#REF!</v>
      </c>
      <c r="U16" s="38"/>
      <c r="V16" s="38"/>
      <c r="W16" s="30"/>
      <c r="X16" s="32">
        <f t="shared" si="9"/>
        <v>36</v>
      </c>
      <c r="Y16" s="33">
        <f t="shared" si="6"/>
        <v>0.69230769230769229</v>
      </c>
      <c r="Z16" s="41" t="str">
        <f t="shared" si="10"/>
        <v>2° fascia</v>
      </c>
      <c r="AA16" s="35"/>
      <c r="AD16" s="14" t="s">
        <v>35</v>
      </c>
      <c r="AE16" s="14">
        <v>25</v>
      </c>
      <c r="AF16" s="14" t="s">
        <v>88</v>
      </c>
      <c r="AG16" s="113">
        <v>0.48076923076923078</v>
      </c>
    </row>
    <row r="17" spans="1:33" ht="12" thickBot="1">
      <c r="A17" s="1">
        <v>2</v>
      </c>
      <c r="B17" s="36" t="s">
        <v>35</v>
      </c>
      <c r="C17" s="25">
        <f>70+115+206</f>
        <v>391</v>
      </c>
      <c r="D17" s="26">
        <f>4784.36+1770.57+2338.84</f>
        <v>8893.77</v>
      </c>
      <c r="E17" s="26">
        <v>1971229</v>
      </c>
      <c r="F17" s="27">
        <v>309</v>
      </c>
      <c r="G17" s="26">
        <v>3851</v>
      </c>
      <c r="H17" s="105"/>
      <c r="I17" s="41"/>
      <c r="J17" s="41"/>
      <c r="K17" s="38"/>
      <c r="L17" s="37"/>
      <c r="M17" s="24" t="str">
        <f t="shared" si="0"/>
        <v>Lombardia - Brescia, Cremona e Mantova</v>
      </c>
      <c r="N17" s="38">
        <f t="shared" si="1"/>
        <v>6</v>
      </c>
      <c r="O17" s="38">
        <f t="shared" si="2"/>
        <v>3</v>
      </c>
      <c r="P17" s="38">
        <f t="shared" si="3"/>
        <v>6</v>
      </c>
      <c r="Q17" s="38">
        <f t="shared" si="4"/>
        <v>6</v>
      </c>
      <c r="R17" s="38">
        <f t="shared" si="5"/>
        <v>4</v>
      </c>
      <c r="S17" s="38" t="e">
        <f>IF(#REF!=0,0,IF(#REF!&gt;=#REF!,8,IF(AND(#REF!&lt;#REF!,#REF!&gt;=#REF!),6,IF(AND(#REF!&lt;#REF!,#REF!&gt;=#REF!),4,2))))</f>
        <v>#REF!</v>
      </c>
      <c r="T17" s="38" t="e">
        <f>IF(#REF!=0,0,IF(#REF!&gt;=#REF!,8,IF(AND(#REF!&lt;#REF!,#REF!&gt;=#REF!),6,IF(AND(#REF!&lt;#REF!,#REF!&gt;=#REF!),4,2))))</f>
        <v>#REF!</v>
      </c>
      <c r="U17" s="38"/>
      <c r="V17" s="38"/>
      <c r="W17" s="30"/>
      <c r="X17" s="32">
        <f t="shared" si="9"/>
        <v>25</v>
      </c>
      <c r="Y17" s="33">
        <f t="shared" si="6"/>
        <v>0.48076923076923078</v>
      </c>
      <c r="Z17" s="41" t="str">
        <f t="shared" si="10"/>
        <v>2° fascia</v>
      </c>
      <c r="AA17" s="35"/>
      <c r="AD17" s="14" t="s">
        <v>45</v>
      </c>
      <c r="AE17" s="14">
        <v>25</v>
      </c>
      <c r="AF17" s="14" t="s">
        <v>88</v>
      </c>
      <c r="AG17" s="113">
        <v>0.48076923076923078</v>
      </c>
    </row>
    <row r="18" spans="1:33" ht="12" thickBot="1">
      <c r="A18" s="1">
        <v>3</v>
      </c>
      <c r="B18" s="36" t="s">
        <v>36</v>
      </c>
      <c r="C18" s="25">
        <v>246</v>
      </c>
      <c r="D18" s="26">
        <v>9694</v>
      </c>
      <c r="E18" s="26">
        <v>1545155</v>
      </c>
      <c r="F18" s="27">
        <v>317</v>
      </c>
      <c r="G18" s="44">
        <v>3283</v>
      </c>
      <c r="H18" s="105"/>
      <c r="I18" s="41"/>
      <c r="J18" s="41"/>
      <c r="K18" s="38"/>
      <c r="L18" s="38"/>
      <c r="M18" s="24" t="str">
        <f t="shared" si="0"/>
        <v>Marche</v>
      </c>
      <c r="N18" s="38">
        <f t="shared" si="1"/>
        <v>6</v>
      </c>
      <c r="O18" s="38">
        <f t="shared" si="2"/>
        <v>3</v>
      </c>
      <c r="P18" s="38">
        <f t="shared" si="3"/>
        <v>4</v>
      </c>
      <c r="Q18" s="38">
        <f t="shared" si="4"/>
        <v>6</v>
      </c>
      <c r="R18" s="38">
        <f t="shared" si="5"/>
        <v>4</v>
      </c>
      <c r="S18" s="38" t="e">
        <f>IF(#REF!=0,0,IF(#REF!&gt;=#REF!,8,IF(AND(#REF!&lt;#REF!,#REF!&gt;=#REF!),6,IF(AND(#REF!&lt;#REF!,#REF!&gt;=#REF!),4,2))))</f>
        <v>#REF!</v>
      </c>
      <c r="T18" s="38" t="e">
        <f>IF(#REF!=0,0,IF(#REF!&gt;=#REF!,8,IF(AND(#REF!&lt;#REF!,#REF!&gt;=#REF!),6,IF(AND(#REF!&lt;#REF!,#REF!&gt;=#REF!),4,2))))</f>
        <v>#REF!</v>
      </c>
      <c r="U18" s="38"/>
      <c r="V18" s="38"/>
      <c r="W18" s="30"/>
      <c r="X18" s="32">
        <f t="shared" si="9"/>
        <v>23</v>
      </c>
      <c r="Y18" s="33">
        <f t="shared" si="6"/>
        <v>0.44230769230769229</v>
      </c>
      <c r="Z18" s="34" t="str">
        <f t="shared" si="10"/>
        <v>3° fascia</v>
      </c>
      <c r="AA18" s="35"/>
      <c r="AD18" s="14" t="s">
        <v>38</v>
      </c>
      <c r="AE18" s="14">
        <v>24</v>
      </c>
      <c r="AF18" s="14" t="s">
        <v>88</v>
      </c>
      <c r="AG18" s="113">
        <v>0.46153846153846156</v>
      </c>
    </row>
    <row r="19" spans="1:33" ht="12" thickBot="1">
      <c r="A19" s="1">
        <v>3</v>
      </c>
      <c r="B19" s="36" t="s">
        <v>37</v>
      </c>
      <c r="C19" s="25">
        <v>136</v>
      </c>
      <c r="D19" s="26">
        <v>4438</v>
      </c>
      <c r="E19" s="26">
        <v>313341</v>
      </c>
      <c r="F19" s="27">
        <v>47</v>
      </c>
      <c r="G19" s="26">
        <v>213</v>
      </c>
      <c r="H19" s="105"/>
      <c r="I19" s="41"/>
      <c r="J19" s="41"/>
      <c r="K19" s="38"/>
      <c r="L19" s="37"/>
      <c r="M19" s="24" t="str">
        <f t="shared" si="0"/>
        <v>Molise</v>
      </c>
      <c r="N19" s="38">
        <f t="shared" si="1"/>
        <v>4</v>
      </c>
      <c r="O19" s="38">
        <f t="shared" si="2"/>
        <v>2</v>
      </c>
      <c r="P19" s="38">
        <f t="shared" si="3"/>
        <v>2</v>
      </c>
      <c r="Q19" s="38">
        <f t="shared" si="4"/>
        <v>4</v>
      </c>
      <c r="R19" s="38">
        <f t="shared" si="5"/>
        <v>2</v>
      </c>
      <c r="S19" s="38" t="e">
        <f>IF(#REF!=0,0,IF(#REF!&gt;=#REF!,8,IF(AND(#REF!&lt;#REF!,#REF!&gt;=#REF!),6,IF(AND(#REF!&lt;#REF!,#REF!&gt;=#REF!),4,2))))</f>
        <v>#REF!</v>
      </c>
      <c r="T19" s="38" t="e">
        <f>IF(#REF!=0,0,IF(#REF!&gt;=#REF!,8,IF(AND(#REF!&lt;#REF!,#REF!&gt;=#REF!),6,IF(AND(#REF!&lt;#REF!,#REF!&gt;=#REF!),4,2))))</f>
        <v>#REF!</v>
      </c>
      <c r="U19" s="38"/>
      <c r="V19" s="38"/>
      <c r="W19" s="38"/>
      <c r="X19" s="32">
        <f t="shared" si="8"/>
        <v>14</v>
      </c>
      <c r="Y19" s="33">
        <f t="shared" si="6"/>
        <v>0.26923076923076922</v>
      </c>
      <c r="Z19" s="34" t="str">
        <f t="shared" si="7"/>
        <v>3° fascia</v>
      </c>
      <c r="AA19" s="35"/>
      <c r="AD19" s="14" t="s">
        <v>44</v>
      </c>
      <c r="AE19" s="14">
        <v>24</v>
      </c>
      <c r="AF19" s="14" t="s">
        <v>88</v>
      </c>
      <c r="AG19" s="113">
        <v>0.46153846153846156</v>
      </c>
    </row>
    <row r="20" spans="1:33" ht="12" thickBot="1">
      <c r="A20" s="1">
        <v>2</v>
      </c>
      <c r="B20" s="42" t="s">
        <v>38</v>
      </c>
      <c r="C20" s="25">
        <v>315</v>
      </c>
      <c r="D20" s="26">
        <f>6830.25</f>
        <v>6830.25</v>
      </c>
      <c r="E20" s="26">
        <v>2254720</v>
      </c>
      <c r="F20" s="27">
        <v>83</v>
      </c>
      <c r="G20" s="44">
        <v>4009</v>
      </c>
      <c r="H20" s="105"/>
      <c r="I20" s="41"/>
      <c r="J20" s="41"/>
      <c r="K20" s="38"/>
      <c r="L20" s="37"/>
      <c r="M20" s="24" t="str">
        <f t="shared" si="0"/>
        <v>Piemonte - Torino</v>
      </c>
      <c r="N20" s="38">
        <f t="shared" si="1"/>
        <v>6</v>
      </c>
      <c r="O20" s="38">
        <f t="shared" si="2"/>
        <v>2</v>
      </c>
      <c r="P20" s="38">
        <f t="shared" si="3"/>
        <v>6</v>
      </c>
      <c r="Q20" s="38">
        <f t="shared" si="4"/>
        <v>4</v>
      </c>
      <c r="R20" s="38">
        <f t="shared" si="5"/>
        <v>6</v>
      </c>
      <c r="S20" s="38" t="e">
        <f>IF(#REF!=0,0,IF(#REF!&gt;=#REF!,8,IF(AND(#REF!&lt;#REF!,#REF!&gt;=#REF!),6,IF(AND(#REF!&lt;#REF!,#REF!&gt;=#REF!),4,2))))</f>
        <v>#REF!</v>
      </c>
      <c r="T20" s="38" t="e">
        <f>IF(#REF!=0,0,IF(#REF!&gt;=#REF!,8,IF(AND(#REF!&lt;#REF!,#REF!&gt;=#REF!),6,IF(AND(#REF!&lt;#REF!,#REF!&gt;=#REF!),4,2))))</f>
        <v>#REF!</v>
      </c>
      <c r="U20" s="38"/>
      <c r="V20" s="38"/>
      <c r="W20" s="30"/>
      <c r="X20" s="32">
        <f t="shared" ref="X20:X27" si="11">N20+O20+P20+Q20+R20+U20+V20</f>
        <v>24</v>
      </c>
      <c r="Y20" s="33">
        <f t="shared" si="6"/>
        <v>0.46153846153846156</v>
      </c>
      <c r="Z20" s="41" t="str">
        <f t="shared" ref="Z20:Z27" si="12">IF(Y20&gt;=0.45,"2° fascia","3° fascia")</f>
        <v>2° fascia</v>
      </c>
      <c r="AA20" s="35"/>
      <c r="AD20" s="14" t="s">
        <v>86</v>
      </c>
      <c r="AE20" s="14">
        <v>23</v>
      </c>
      <c r="AF20" s="14" t="s">
        <v>87</v>
      </c>
      <c r="AG20" s="113">
        <v>0.44230769230769229</v>
      </c>
    </row>
    <row r="21" spans="1:33" ht="12" thickBot="1">
      <c r="A21" s="1">
        <v>2</v>
      </c>
      <c r="B21" s="42" t="s">
        <v>85</v>
      </c>
      <c r="C21" s="25">
        <v>814</v>
      </c>
      <c r="D21" s="26">
        <f>1338.12+3560.42+1510.78+6902.68+917.3+2088.08</f>
        <v>16317.38</v>
      </c>
      <c r="E21" s="26">
        <v>2119332</v>
      </c>
      <c r="F21" s="27">
        <v>214</v>
      </c>
      <c r="G21" s="45">
        <v>7997</v>
      </c>
      <c r="H21" s="105"/>
      <c r="I21" s="41"/>
      <c r="J21" s="41"/>
      <c r="K21" s="38"/>
      <c r="L21" s="46"/>
      <c r="M21" s="24" t="str">
        <f t="shared" si="0"/>
        <v>Piemonte -Novara, Alessandria ecc.</v>
      </c>
      <c r="N21" s="38">
        <f t="shared" si="1"/>
        <v>8</v>
      </c>
      <c r="O21" s="38">
        <f t="shared" si="2"/>
        <v>4</v>
      </c>
      <c r="P21" s="38">
        <f t="shared" si="3"/>
        <v>6</v>
      </c>
      <c r="Q21" s="38">
        <f t="shared" si="4"/>
        <v>6</v>
      </c>
      <c r="R21" s="38">
        <f t="shared" si="5"/>
        <v>8</v>
      </c>
      <c r="S21" s="38" t="e">
        <f>IF(#REF!=0,0,IF(#REF!&gt;=#REF!,8,IF(AND(#REF!&lt;#REF!,#REF!&gt;=#REF!),6,IF(AND(#REF!&lt;#REF!,#REF!&gt;=#REF!),4,2))))</f>
        <v>#REF!</v>
      </c>
      <c r="T21" s="38" t="e">
        <f>IF(#REF!=0,0,IF(#REF!&gt;=#REF!,8,IF(AND(#REF!&lt;#REF!,#REF!&gt;=#REF!),6,IF(AND(#REF!&lt;#REF!,#REF!&gt;=#REF!),4,2))))</f>
        <v>#REF!</v>
      </c>
      <c r="U21" s="38"/>
      <c r="V21" s="38"/>
      <c r="W21" s="30"/>
      <c r="X21" s="32">
        <f t="shared" si="11"/>
        <v>32</v>
      </c>
      <c r="Y21" s="33">
        <f t="shared" si="6"/>
        <v>0.61538461538461542</v>
      </c>
      <c r="Z21" s="41" t="str">
        <f t="shared" si="12"/>
        <v>2° fascia</v>
      </c>
      <c r="AA21" s="35"/>
      <c r="AD21" s="14" t="s">
        <v>27</v>
      </c>
      <c r="AE21" s="14">
        <v>23</v>
      </c>
      <c r="AF21" s="14" t="s">
        <v>87</v>
      </c>
      <c r="AG21" s="113">
        <v>0.44230769230769229</v>
      </c>
    </row>
    <row r="22" spans="1:33" ht="12" thickBot="1">
      <c r="A22" s="1">
        <v>3</v>
      </c>
      <c r="B22" s="36" t="s">
        <v>39</v>
      </c>
      <c r="C22" s="31">
        <f>41+10+61</f>
        <v>112</v>
      </c>
      <c r="D22" s="31">
        <f>3825.41+1538.68+6966.17</f>
        <v>12330.26</v>
      </c>
      <c r="E22" s="26">
        <v>2266964</v>
      </c>
      <c r="F22" s="27">
        <v>53</v>
      </c>
      <c r="G22" s="47">
        <v>3645</v>
      </c>
      <c r="H22" s="105"/>
      <c r="I22" s="41"/>
      <c r="J22" s="41"/>
      <c r="K22" s="38"/>
      <c r="M22" s="24" t="str">
        <f t="shared" si="0"/>
        <v>Puglia - Bari</v>
      </c>
      <c r="N22" s="38">
        <f t="shared" si="1"/>
        <v>4</v>
      </c>
      <c r="O22" s="38">
        <f t="shared" si="2"/>
        <v>4</v>
      </c>
      <c r="P22" s="38">
        <f t="shared" si="3"/>
        <v>6</v>
      </c>
      <c r="Q22" s="38">
        <f t="shared" si="4"/>
        <v>4</v>
      </c>
      <c r="R22" s="38">
        <f t="shared" si="5"/>
        <v>4</v>
      </c>
      <c r="S22" s="38"/>
      <c r="T22" s="38"/>
      <c r="U22" s="38"/>
      <c r="V22" s="38"/>
      <c r="W22" s="30"/>
      <c r="X22" s="32">
        <f t="shared" si="11"/>
        <v>22</v>
      </c>
      <c r="Y22" s="33">
        <f t="shared" si="6"/>
        <v>0.42307692307692307</v>
      </c>
      <c r="Z22" s="34" t="str">
        <f t="shared" si="12"/>
        <v>3° fascia</v>
      </c>
      <c r="AA22" s="35"/>
      <c r="AD22" s="14" t="s">
        <v>36</v>
      </c>
      <c r="AE22" s="14">
        <v>23</v>
      </c>
      <c r="AF22" s="14" t="s">
        <v>87</v>
      </c>
      <c r="AG22" s="113">
        <v>0.44230769230769229</v>
      </c>
    </row>
    <row r="23" spans="1:33" ht="12" thickBot="1">
      <c r="A23" s="1">
        <v>3</v>
      </c>
      <c r="B23" s="36" t="s">
        <v>40</v>
      </c>
      <c r="C23" s="31">
        <f>97+20+29</f>
        <v>146</v>
      </c>
      <c r="D23" s="31">
        <f>2759.4+1839.53+2428.71</f>
        <v>7027.64</v>
      </c>
      <c r="E23" s="26">
        <v>1783839</v>
      </c>
      <c r="F23" s="27">
        <v>108</v>
      </c>
      <c r="G23" s="47">
        <v>2444</v>
      </c>
      <c r="H23" s="105"/>
      <c r="I23" s="41"/>
      <c r="J23" s="41"/>
      <c r="K23" s="38"/>
      <c r="M23" s="24" t="str">
        <f t="shared" si="0"/>
        <v>Puglia - Lecce</v>
      </c>
      <c r="N23" s="38">
        <f t="shared" si="1"/>
        <v>4</v>
      </c>
      <c r="O23" s="38">
        <f t="shared" si="2"/>
        <v>2</v>
      </c>
      <c r="P23" s="38">
        <f t="shared" si="3"/>
        <v>6</v>
      </c>
      <c r="Q23" s="38">
        <f t="shared" si="4"/>
        <v>4</v>
      </c>
      <c r="R23" s="38">
        <f t="shared" si="5"/>
        <v>4</v>
      </c>
      <c r="S23" s="16" t="s">
        <v>41</v>
      </c>
      <c r="T23" s="16" t="s">
        <v>42</v>
      </c>
      <c r="U23" s="16"/>
      <c r="V23" s="94"/>
      <c r="W23" s="16" t="s">
        <v>43</v>
      </c>
      <c r="X23" s="32">
        <f t="shared" si="11"/>
        <v>20</v>
      </c>
      <c r="Y23" s="33">
        <f t="shared" si="6"/>
        <v>0.38461538461538464</v>
      </c>
      <c r="Z23" s="34" t="str">
        <f t="shared" si="12"/>
        <v>3° fascia</v>
      </c>
      <c r="AA23" s="35"/>
      <c r="AD23" s="14" t="s">
        <v>39</v>
      </c>
      <c r="AE23" s="14">
        <v>22</v>
      </c>
      <c r="AF23" s="14" t="s">
        <v>87</v>
      </c>
      <c r="AG23" s="113">
        <v>0.42307692307692307</v>
      </c>
    </row>
    <row r="24" spans="1:33" ht="12" thickBot="1">
      <c r="A24" s="1">
        <v>2</v>
      </c>
      <c r="B24" s="36" t="s">
        <v>44</v>
      </c>
      <c r="C24" s="31">
        <f>71+88</f>
        <v>159</v>
      </c>
      <c r="D24" s="31">
        <f>4570+3039.99</f>
        <v>7609.99</v>
      </c>
      <c r="E24" s="26">
        <v>725620</v>
      </c>
      <c r="F24" s="27">
        <v>99</v>
      </c>
      <c r="G24" s="47">
        <v>647</v>
      </c>
      <c r="H24" s="105"/>
      <c r="I24" s="41"/>
      <c r="J24" s="41"/>
      <c r="K24" s="38">
        <v>8</v>
      </c>
      <c r="M24" s="24" t="str">
        <f t="shared" si="0"/>
        <v>Sardegna - Cagliari e  Oristano</v>
      </c>
      <c r="N24" s="38">
        <f t="shared" si="1"/>
        <v>4</v>
      </c>
      <c r="O24" s="38">
        <f t="shared" si="2"/>
        <v>2</v>
      </c>
      <c r="P24" s="38">
        <f t="shared" si="3"/>
        <v>4</v>
      </c>
      <c r="Q24" s="38">
        <f t="shared" si="4"/>
        <v>4</v>
      </c>
      <c r="R24" s="38">
        <f t="shared" si="5"/>
        <v>2</v>
      </c>
      <c r="S24" s="16"/>
      <c r="T24" s="16"/>
      <c r="U24" s="16"/>
      <c r="V24" s="94">
        <v>8</v>
      </c>
      <c r="W24" s="16"/>
      <c r="X24" s="32">
        <f t="shared" si="11"/>
        <v>24</v>
      </c>
      <c r="Y24" s="33">
        <f t="shared" si="6"/>
        <v>0.46153846153846156</v>
      </c>
      <c r="Z24" s="41" t="str">
        <f t="shared" si="12"/>
        <v>2° fascia</v>
      </c>
      <c r="AA24" s="35"/>
      <c r="AD24" s="14" t="s">
        <v>24</v>
      </c>
      <c r="AE24" s="14">
        <v>20</v>
      </c>
      <c r="AF24" s="14" t="s">
        <v>87</v>
      </c>
      <c r="AG24" s="113">
        <v>0.38461538461538464</v>
      </c>
    </row>
    <row r="25" spans="1:33" ht="12" thickBot="1">
      <c r="A25" s="1">
        <v>2</v>
      </c>
      <c r="B25" s="36" t="s">
        <v>45</v>
      </c>
      <c r="C25" s="31">
        <f>66+52</f>
        <v>118</v>
      </c>
      <c r="D25" s="31">
        <f>4282.14+3933.82</f>
        <v>8215.9600000000009</v>
      </c>
      <c r="E25" s="26">
        <v>496340</v>
      </c>
      <c r="F25" s="27">
        <v>77</v>
      </c>
      <c r="G25" s="47">
        <v>250</v>
      </c>
      <c r="H25" s="105"/>
      <c r="I25" s="41"/>
      <c r="J25" s="41"/>
      <c r="K25" s="38">
        <v>8</v>
      </c>
      <c r="M25" s="24" t="str">
        <f t="shared" si="0"/>
        <v>Sardegna - Sassari e Nuoro</v>
      </c>
      <c r="N25" s="38">
        <f t="shared" si="1"/>
        <v>4</v>
      </c>
      <c r="O25" s="38">
        <f t="shared" si="2"/>
        <v>3</v>
      </c>
      <c r="P25" s="38">
        <f t="shared" si="3"/>
        <v>4</v>
      </c>
      <c r="Q25" s="38">
        <f t="shared" si="4"/>
        <v>4</v>
      </c>
      <c r="R25" s="38">
        <f t="shared" si="5"/>
        <v>2</v>
      </c>
      <c r="S25" s="16"/>
      <c r="T25" s="16"/>
      <c r="U25" s="16"/>
      <c r="V25" s="94">
        <v>8</v>
      </c>
      <c r="W25" s="16"/>
      <c r="X25" s="32">
        <f t="shared" si="11"/>
        <v>25</v>
      </c>
      <c r="Y25" s="33">
        <f t="shared" si="6"/>
        <v>0.48076923076923078</v>
      </c>
      <c r="Z25" s="41" t="str">
        <f t="shared" si="12"/>
        <v>2° fascia</v>
      </c>
      <c r="AA25" s="35"/>
      <c r="AD25" s="14" t="s">
        <v>40</v>
      </c>
      <c r="AE25" s="14">
        <v>20</v>
      </c>
      <c r="AF25" s="14" t="s">
        <v>87</v>
      </c>
      <c r="AG25" s="113">
        <v>0.38461538461538464</v>
      </c>
    </row>
    <row r="26" spans="1:33" ht="12" thickBot="1">
      <c r="A26" s="1">
        <v>2</v>
      </c>
      <c r="B26" s="42" t="s">
        <v>46</v>
      </c>
      <c r="C26" s="25">
        <f>(44-1)+22+7</f>
        <v>72</v>
      </c>
      <c r="D26" s="26">
        <f>(3514.38+964.98+365.26)-102.4</f>
        <v>4742.2200000000012</v>
      </c>
      <c r="E26" s="26">
        <v>1724710</v>
      </c>
      <c r="F26" s="27">
        <v>100</v>
      </c>
      <c r="G26" s="47">
        <v>5735</v>
      </c>
      <c r="H26" s="105">
        <v>8</v>
      </c>
      <c r="I26" s="41"/>
      <c r="J26" s="41"/>
      <c r="K26" s="30"/>
      <c r="L26" s="37"/>
      <c r="M26" s="24" t="str">
        <f t="shared" si="0"/>
        <v>Toscana - Firenze</v>
      </c>
      <c r="N26" s="38">
        <f t="shared" si="1"/>
        <v>4</v>
      </c>
      <c r="O26" s="38">
        <f t="shared" si="2"/>
        <v>2</v>
      </c>
      <c r="P26" s="38">
        <f t="shared" si="3"/>
        <v>6</v>
      </c>
      <c r="Q26" s="38">
        <f t="shared" si="4"/>
        <v>4</v>
      </c>
      <c r="R26" s="38">
        <f t="shared" si="5"/>
        <v>6</v>
      </c>
      <c r="S26" s="16"/>
      <c r="T26" s="16"/>
      <c r="U26" s="94">
        <v>8</v>
      </c>
      <c r="V26" s="16"/>
      <c r="W26" s="16"/>
      <c r="X26" s="32">
        <f t="shared" si="11"/>
        <v>30</v>
      </c>
      <c r="Y26" s="33">
        <f t="shared" si="6"/>
        <v>0.57692307692307687</v>
      </c>
      <c r="Z26" s="41" t="str">
        <f t="shared" si="12"/>
        <v>2° fascia</v>
      </c>
      <c r="AA26" s="35"/>
      <c r="AD26" s="14" t="s">
        <v>22</v>
      </c>
      <c r="AE26" s="14">
        <v>19</v>
      </c>
      <c r="AF26" s="14" t="s">
        <v>87</v>
      </c>
      <c r="AG26" s="113">
        <v>0.36538461538461536</v>
      </c>
    </row>
    <row r="27" spans="1:33" ht="12" thickBot="1">
      <c r="A27" s="1">
        <v>2</v>
      </c>
      <c r="B27" s="40" t="s">
        <v>47</v>
      </c>
      <c r="C27" s="25">
        <f>36+28+39</f>
        <v>103</v>
      </c>
      <c r="D27" s="26">
        <f>3821.22+4504.29+3236</f>
        <v>11561.51</v>
      </c>
      <c r="E27" s="26">
        <v>631000</v>
      </c>
      <c r="F27" s="27">
        <v>189</v>
      </c>
      <c r="G27" s="47">
        <v>8254</v>
      </c>
      <c r="H27" s="105">
        <v>8</v>
      </c>
      <c r="I27" s="41"/>
      <c r="J27" s="41"/>
      <c r="K27" s="30"/>
      <c r="L27" s="37"/>
      <c r="M27" s="24" t="str">
        <f t="shared" si="0"/>
        <v>Toscana - Siena e Grosseto e Arezzo</v>
      </c>
      <c r="N27" s="38">
        <f t="shared" si="1"/>
        <v>4</v>
      </c>
      <c r="O27" s="38">
        <f t="shared" si="2"/>
        <v>3</v>
      </c>
      <c r="P27" s="38">
        <f t="shared" si="3"/>
        <v>4</v>
      </c>
      <c r="Q27" s="38">
        <f t="shared" si="4"/>
        <v>6</v>
      </c>
      <c r="R27" s="38">
        <f t="shared" si="5"/>
        <v>8</v>
      </c>
      <c r="S27" s="38" t="e">
        <f>IF(#REF!=0,0,IF(#REF!&gt;=#REF!,8,IF(AND(#REF!&lt;#REF!,#REF!&gt;=#REF!),6,IF(AND(#REF!&lt;#REF!,#REF!&gt;=#REF!),4,2))))</f>
        <v>#REF!</v>
      </c>
      <c r="T27" s="38" t="e">
        <f>IF(#REF!=0,0,IF(#REF!&gt;=#REF!,8,IF(AND(#REF!&lt;#REF!,#REF!&gt;=#REF!),6,IF(AND(#REF!&lt;#REF!,#REF!&gt;=#REF!),4,2))))</f>
        <v>#REF!</v>
      </c>
      <c r="U27" s="38">
        <v>8</v>
      </c>
      <c r="V27" s="38"/>
      <c r="W27" s="30"/>
      <c r="X27" s="32">
        <f t="shared" si="11"/>
        <v>33</v>
      </c>
      <c r="Y27" s="33">
        <f t="shared" si="6"/>
        <v>0.63461538461538458</v>
      </c>
      <c r="Z27" s="41" t="str">
        <f t="shared" si="12"/>
        <v>2° fascia</v>
      </c>
      <c r="AA27" s="35"/>
      <c r="AD27" s="14" t="s">
        <v>50</v>
      </c>
      <c r="AE27" s="14">
        <v>19</v>
      </c>
      <c r="AF27" s="14" t="s">
        <v>87</v>
      </c>
      <c r="AG27" s="113">
        <v>0.36538461538461536</v>
      </c>
    </row>
    <row r="28" spans="1:33" ht="12" thickBot="1">
      <c r="A28" s="1">
        <v>3</v>
      </c>
      <c r="B28" s="40" t="s">
        <v>48</v>
      </c>
      <c r="C28" s="25">
        <f>39+20</f>
        <v>59</v>
      </c>
      <c r="D28" s="26">
        <f>2445.82+1212.43</f>
        <v>3658.25</v>
      </c>
      <c r="E28" s="26">
        <v>749233</v>
      </c>
      <c r="F28" s="27">
        <v>111</v>
      </c>
      <c r="G28" s="47">
        <v>2310</v>
      </c>
      <c r="H28" s="105"/>
      <c r="I28" s="41"/>
      <c r="J28" s="41"/>
      <c r="K28" s="30"/>
      <c r="L28" s="37"/>
      <c r="M28" s="24" t="str">
        <f t="shared" si="0"/>
        <v>Toscana - Pisa e Livorno</v>
      </c>
      <c r="N28" s="38">
        <f t="shared" si="1"/>
        <v>4</v>
      </c>
      <c r="O28" s="38">
        <f t="shared" si="2"/>
        <v>2</v>
      </c>
      <c r="P28" s="38">
        <f t="shared" si="3"/>
        <v>4</v>
      </c>
      <c r="Q28" s="38">
        <f t="shared" si="4"/>
        <v>4</v>
      </c>
      <c r="R28" s="38">
        <f t="shared" si="5"/>
        <v>4</v>
      </c>
      <c r="S28" s="38"/>
      <c r="T28" s="38"/>
      <c r="U28" s="38"/>
      <c r="V28" s="38"/>
      <c r="W28" s="30"/>
      <c r="X28" s="32">
        <f t="shared" si="8"/>
        <v>18</v>
      </c>
      <c r="Y28" s="33">
        <f t="shared" si="6"/>
        <v>0.34615384615384615</v>
      </c>
      <c r="Z28" s="34" t="str">
        <f t="shared" si="7"/>
        <v>3° fascia</v>
      </c>
      <c r="AA28" s="35"/>
      <c r="AD28" s="14" t="s">
        <v>25</v>
      </c>
      <c r="AE28" s="14">
        <v>18</v>
      </c>
      <c r="AF28" s="14" t="s">
        <v>87</v>
      </c>
      <c r="AG28" s="113">
        <v>0.34615384615384615</v>
      </c>
    </row>
    <row r="29" spans="1:33" ht="12" thickBot="1">
      <c r="A29" s="1">
        <v>3</v>
      </c>
      <c r="B29" s="40" t="s">
        <v>49</v>
      </c>
      <c r="C29" s="25">
        <f>35+17</f>
        <v>52</v>
      </c>
      <c r="D29" s="26">
        <f>1772.81+1156.44</f>
        <v>2929.25</v>
      </c>
      <c r="E29" s="26">
        <v>587885</v>
      </c>
      <c r="F29" s="27">
        <v>194</v>
      </c>
      <c r="G29" s="47">
        <v>1289</v>
      </c>
      <c r="H29" s="105"/>
      <c r="I29" s="41"/>
      <c r="J29" s="41"/>
      <c r="K29" s="30"/>
      <c r="L29" s="37"/>
      <c r="M29" s="24" t="str">
        <f t="shared" si="0"/>
        <v>Toscana - Lucca e Massa Carrara</v>
      </c>
      <c r="N29" s="38">
        <f t="shared" si="1"/>
        <v>4</v>
      </c>
      <c r="O29" s="38">
        <f t="shared" si="2"/>
        <v>1</v>
      </c>
      <c r="P29" s="38">
        <f t="shared" si="3"/>
        <v>4</v>
      </c>
      <c r="Q29" s="38">
        <f t="shared" si="4"/>
        <v>6</v>
      </c>
      <c r="R29" s="38">
        <f t="shared" si="5"/>
        <v>2</v>
      </c>
      <c r="S29" s="38"/>
      <c r="T29" s="38"/>
      <c r="U29" s="38"/>
      <c r="V29" s="38"/>
      <c r="W29" s="30"/>
      <c r="X29" s="32">
        <f t="shared" si="8"/>
        <v>17</v>
      </c>
      <c r="Y29" s="33">
        <f t="shared" si="6"/>
        <v>0.32692307692307693</v>
      </c>
      <c r="Z29" s="34" t="str">
        <f t="shared" si="7"/>
        <v>3° fascia</v>
      </c>
      <c r="AA29" s="35"/>
      <c r="AD29" s="14" t="s">
        <v>28</v>
      </c>
      <c r="AE29" s="14">
        <v>18</v>
      </c>
      <c r="AF29" s="14" t="s">
        <v>87</v>
      </c>
      <c r="AG29" s="113">
        <v>0.34615384615384615</v>
      </c>
    </row>
    <row r="30" spans="1:33" ht="12" thickBot="1">
      <c r="A30" s="1">
        <v>3</v>
      </c>
      <c r="B30" s="36" t="s">
        <v>50</v>
      </c>
      <c r="C30" s="25">
        <v>92</v>
      </c>
      <c r="D30" s="26">
        <v>8456.0400000000009</v>
      </c>
      <c r="E30" s="26">
        <v>886239</v>
      </c>
      <c r="F30" s="27">
        <v>171</v>
      </c>
      <c r="G30" s="47">
        <v>3085</v>
      </c>
      <c r="H30" s="105"/>
      <c r="I30" s="41"/>
      <c r="J30" s="41"/>
      <c r="K30" s="30"/>
      <c r="L30" s="38"/>
      <c r="M30" s="24" t="str">
        <f t="shared" si="0"/>
        <v>Umbria</v>
      </c>
      <c r="N30" s="38">
        <f t="shared" si="1"/>
        <v>4</v>
      </c>
      <c r="O30" s="38">
        <f t="shared" si="2"/>
        <v>3</v>
      </c>
      <c r="P30" s="38">
        <f t="shared" si="3"/>
        <v>4</v>
      </c>
      <c r="Q30" s="38">
        <f t="shared" si="4"/>
        <v>4</v>
      </c>
      <c r="R30" s="38">
        <f t="shared" si="5"/>
        <v>4</v>
      </c>
      <c r="S30" s="38"/>
      <c r="T30" s="38"/>
      <c r="U30" s="38"/>
      <c r="V30" s="38"/>
      <c r="W30" s="30"/>
      <c r="X30" s="32">
        <f>N30+O30+P30+Q30+R30+U30+V30</f>
        <v>19</v>
      </c>
      <c r="Y30" s="33">
        <f t="shared" si="6"/>
        <v>0.36538461538461536</v>
      </c>
      <c r="Z30" s="34" t="str">
        <f>IF(Y30&gt;=0.45,"2° fascia","3° fascia")</f>
        <v>3° fascia</v>
      </c>
      <c r="AA30" s="35"/>
      <c r="AD30" s="14" t="s">
        <v>48</v>
      </c>
      <c r="AE30" s="14">
        <v>18</v>
      </c>
      <c r="AF30" s="14" t="s">
        <v>87</v>
      </c>
      <c r="AG30" s="113">
        <v>0.34615384615384615</v>
      </c>
    </row>
    <row r="31" spans="1:33" ht="12" thickBot="1">
      <c r="A31" s="1">
        <v>2</v>
      </c>
      <c r="B31" s="42" t="s">
        <v>51</v>
      </c>
      <c r="C31" s="25">
        <v>3</v>
      </c>
      <c r="D31" s="26">
        <f>415.94+185.2+44.9</f>
        <v>646.04</v>
      </c>
      <c r="E31" s="26">
        <v>259263</v>
      </c>
      <c r="F31" s="27">
        <v>410</v>
      </c>
      <c r="G31" s="48">
        <v>5032</v>
      </c>
      <c r="H31" s="105">
        <v>8</v>
      </c>
      <c r="I31" s="41"/>
      <c r="J31" s="41"/>
      <c r="K31" s="30"/>
      <c r="L31" s="37"/>
      <c r="M31" s="24" t="str">
        <f t="shared" si="0"/>
        <v>Veneto - Venezia e Laguna</v>
      </c>
      <c r="N31" s="38">
        <f t="shared" si="1"/>
        <v>4</v>
      </c>
      <c r="O31" s="38">
        <f t="shared" si="2"/>
        <v>1</v>
      </c>
      <c r="P31" s="38">
        <f t="shared" si="3"/>
        <v>2</v>
      </c>
      <c r="Q31" s="38">
        <f t="shared" si="4"/>
        <v>8</v>
      </c>
      <c r="R31" s="38">
        <f t="shared" si="5"/>
        <v>6</v>
      </c>
      <c r="S31" s="38" t="e">
        <f>IF(#REF!=0,0,IF(#REF!&gt;=#REF!,8,IF(AND(#REF!&lt;#REF!,#REF!&gt;=#REF!),6,IF(AND(#REF!&lt;#REF!,#REF!&gt;=#REF!),4,2))))</f>
        <v>#REF!</v>
      </c>
      <c r="T31" s="38" t="e">
        <f>IF(#REF!=0,0,IF(#REF!&gt;=#REF!,8,IF(AND(#REF!&lt;#REF!,#REF!&gt;=#REF!),6,IF(AND(#REF!&lt;#REF!,#REF!&gt;=#REF!),4,2))))</f>
        <v>#REF!</v>
      </c>
      <c r="U31" s="38">
        <v>8</v>
      </c>
      <c r="V31" s="38"/>
      <c r="W31" s="30"/>
      <c r="X31" s="32">
        <f>N31+O31+P31+Q31+R31+U31+V31</f>
        <v>29</v>
      </c>
      <c r="Y31" s="33">
        <f t="shared" si="6"/>
        <v>0.55769230769230771</v>
      </c>
      <c r="Z31" s="41" t="str">
        <f>IF(Y31&gt;=0.45,"2° fascia","3° fascia")</f>
        <v>2° fascia</v>
      </c>
      <c r="AA31" s="35"/>
      <c r="AD31" s="14" t="s">
        <v>30</v>
      </c>
      <c r="AE31" s="14">
        <v>17</v>
      </c>
      <c r="AF31" s="14" t="s">
        <v>87</v>
      </c>
      <c r="AG31" s="113">
        <v>0.32692307692307693</v>
      </c>
    </row>
    <row r="32" spans="1:33" ht="12" thickBot="1">
      <c r="A32" s="1">
        <v>2</v>
      </c>
      <c r="B32" s="42" t="s">
        <v>52</v>
      </c>
      <c r="C32" s="25">
        <f>44+69+104+95</f>
        <v>312</v>
      </c>
      <c r="D32" s="26">
        <f>2466.49+3678.02+2141.59+2476.68</f>
        <v>10762.78</v>
      </c>
      <c r="E32" s="26">
        <v>2607177</v>
      </c>
      <c r="F32" s="27">
        <v>336</v>
      </c>
      <c r="G32" s="47">
        <v>5770</v>
      </c>
      <c r="H32" s="105"/>
      <c r="I32" s="41"/>
      <c r="J32" s="41"/>
      <c r="K32" s="30"/>
      <c r="L32" s="37"/>
      <c r="M32" s="24" t="str">
        <f t="shared" si="0"/>
        <v>Veneto - Venezia, Belluno, Padova e Treviso</v>
      </c>
      <c r="N32" s="38">
        <f t="shared" si="1"/>
        <v>6</v>
      </c>
      <c r="O32" s="38">
        <f t="shared" si="2"/>
        <v>3</v>
      </c>
      <c r="P32" s="38">
        <f t="shared" si="3"/>
        <v>6</v>
      </c>
      <c r="Q32" s="38">
        <f t="shared" si="4"/>
        <v>8</v>
      </c>
      <c r="R32" s="38">
        <f t="shared" si="5"/>
        <v>6</v>
      </c>
      <c r="S32" s="38"/>
      <c r="T32" s="38"/>
      <c r="U32" s="38"/>
      <c r="V32" s="38"/>
      <c r="W32" s="30"/>
      <c r="X32" s="32">
        <f>N32+O32+P32+Q32+R32+U32+V32</f>
        <v>29</v>
      </c>
      <c r="Y32" s="33">
        <f t="shared" si="6"/>
        <v>0.55769230769230771</v>
      </c>
      <c r="Z32" s="41" t="str">
        <f>IF(Y32&gt;=0.45,"2° fascia","3° fascia")</f>
        <v>2° fascia</v>
      </c>
      <c r="AA32" s="35"/>
      <c r="AD32" s="14" t="s">
        <v>49</v>
      </c>
      <c r="AE32" s="14">
        <v>17</v>
      </c>
      <c r="AF32" s="14" t="s">
        <v>87</v>
      </c>
      <c r="AG32" s="113">
        <v>0.32692307692307693</v>
      </c>
    </row>
    <row r="33" spans="1:33">
      <c r="A33" s="1">
        <v>2</v>
      </c>
      <c r="B33" s="36" t="s">
        <v>53</v>
      </c>
      <c r="C33" s="25">
        <v>269</v>
      </c>
      <c r="D33" s="26">
        <v>7636.07</v>
      </c>
      <c r="E33" s="26">
        <v>2015316</v>
      </c>
      <c r="F33" s="27">
        <v>215</v>
      </c>
      <c r="G33" s="47">
        <v>5665</v>
      </c>
      <c r="H33" s="105"/>
      <c r="I33" s="112"/>
      <c r="J33" s="112"/>
      <c r="K33" s="30"/>
      <c r="L33" s="37"/>
      <c r="M33" s="24" t="str">
        <f t="shared" si="0"/>
        <v>Veneto - Verona, Rovigo e Vicenza</v>
      </c>
      <c r="N33" s="38">
        <f t="shared" si="1"/>
        <v>6</v>
      </c>
      <c r="O33" s="38">
        <f t="shared" si="2"/>
        <v>2</v>
      </c>
      <c r="P33" s="38">
        <f t="shared" si="3"/>
        <v>6</v>
      </c>
      <c r="Q33" s="38">
        <f t="shared" si="4"/>
        <v>6</v>
      </c>
      <c r="R33" s="38">
        <f t="shared" si="5"/>
        <v>6</v>
      </c>
      <c r="S33" s="38" t="e">
        <f>IF(#REF!=0,0,IF(#REF!&gt;=#REF!,8,IF(AND(#REF!&lt;#REF!,#REF!&gt;=#REF!),6,IF(AND(#REF!&lt;#REF!,#REF!&gt;=#REF!),4,2))))</f>
        <v>#REF!</v>
      </c>
      <c r="T33" s="38" t="e">
        <f>IF(#REF!=0,0,IF(#REF!&gt;=#REF!,8,IF(AND(#REF!&lt;#REF!,#REF!&gt;=#REF!),6,IF(AND(#REF!&lt;#REF!,#REF!&gt;=#REF!),4,2))))</f>
        <v>#REF!</v>
      </c>
      <c r="U33" s="38"/>
      <c r="V33" s="38"/>
      <c r="W33" s="30"/>
      <c r="X33" s="32">
        <f>N33+O33+P33+Q33+R33+U33+V33</f>
        <v>26</v>
      </c>
      <c r="Y33" s="33">
        <f t="shared" si="6"/>
        <v>0.5</v>
      </c>
      <c r="Z33" s="41" t="str">
        <f>IF(Y33&gt;=0.45,"2° fascia","3° fascia")</f>
        <v>2° fascia</v>
      </c>
      <c r="AA33" s="35"/>
      <c r="AD33" s="14" t="s">
        <v>37</v>
      </c>
      <c r="AE33" s="14">
        <v>14</v>
      </c>
      <c r="AF33" s="14" t="s">
        <v>87</v>
      </c>
      <c r="AG33" s="113">
        <v>0.26923076923076922</v>
      </c>
    </row>
    <row r="34" spans="1:33" ht="12" hidden="1" thickBot="1">
      <c r="B34" s="49"/>
      <c r="C34" s="50">
        <f>SUM(C3:C33)</f>
        <v>6910</v>
      </c>
      <c r="D34" s="50">
        <f>SUM(D3:D33)</f>
        <v>242492.79000000007</v>
      </c>
      <c r="E34" s="50">
        <f>SUM(E3:E33)</f>
        <v>52973582</v>
      </c>
      <c r="F34" s="51">
        <f>SUM(F3:F33)</f>
        <v>5517</v>
      </c>
      <c r="G34" s="51">
        <f>SUM(G3:G33)</f>
        <v>120383</v>
      </c>
      <c r="H34" s="52"/>
      <c r="K34" s="53">
        <f>SUM(K3:K33)</f>
        <v>24</v>
      </c>
      <c r="L34" s="54"/>
      <c r="N34" s="38"/>
      <c r="O34" s="38"/>
      <c r="P34" s="38"/>
      <c r="Q34" s="38"/>
      <c r="R34" s="30"/>
      <c r="S34" s="38"/>
      <c r="T34" s="30"/>
      <c r="U34" s="30"/>
      <c r="V34" s="30"/>
      <c r="W34" s="30"/>
      <c r="X34" s="30"/>
      <c r="Y34" s="55"/>
      <c r="Z34" s="30"/>
      <c r="AA34" s="35"/>
    </row>
    <row r="35" spans="1:33" ht="12" thickBot="1">
      <c r="B35" s="56"/>
      <c r="C35" s="57"/>
      <c r="D35" s="57"/>
      <c r="E35" s="57"/>
      <c r="F35" s="57"/>
      <c r="G35" s="57"/>
      <c r="H35" s="58"/>
      <c r="K35" s="59"/>
      <c r="N35" s="39"/>
      <c r="O35" s="39"/>
      <c r="P35" s="39"/>
      <c r="Q35" s="39"/>
      <c r="R35" s="1"/>
      <c r="S35" s="39"/>
      <c r="T35" s="1"/>
      <c r="U35" s="1"/>
      <c r="V35" s="1"/>
      <c r="W35" s="1"/>
      <c r="X35" s="1"/>
      <c r="Y35" s="60"/>
      <c r="Z35" s="1"/>
    </row>
    <row r="36" spans="1:33">
      <c r="M36" s="62" t="s">
        <v>54</v>
      </c>
      <c r="N36" s="63">
        <v>52</v>
      </c>
    </row>
    <row r="37" spans="1:33" ht="12" thickBot="1">
      <c r="M37" s="64" t="s">
        <v>55</v>
      </c>
      <c r="N37" s="65">
        <v>9</v>
      </c>
    </row>
    <row r="42" spans="1:33">
      <c r="P42" s="66"/>
    </row>
    <row r="43" spans="1:33" hidden="1"/>
    <row r="44" spans="1:33" hidden="1"/>
    <row r="45" spans="1:33" ht="34.5" hidden="1" thickBot="1">
      <c r="B45" s="67"/>
      <c r="C45" s="68" t="s">
        <v>6</v>
      </c>
      <c r="D45" s="8" t="s">
        <v>7</v>
      </c>
      <c r="E45" s="8" t="s">
        <v>8</v>
      </c>
      <c r="F45" s="9" t="s">
        <v>9</v>
      </c>
      <c r="G45" s="69" t="s">
        <v>19</v>
      </c>
      <c r="H45" s="18" t="s">
        <v>56</v>
      </c>
      <c r="J45" s="9"/>
      <c r="K45" s="8" t="s">
        <v>57</v>
      </c>
      <c r="L45" s="70" t="s">
        <v>58</v>
      </c>
    </row>
    <row r="46" spans="1:33" hidden="1">
      <c r="B46" s="71" t="s">
        <v>59</v>
      </c>
      <c r="C46" s="72">
        <f>AVERAGE(C3:C33)</f>
        <v>222.90322580645162</v>
      </c>
      <c r="D46" s="72">
        <f>AVERAGE(D3:D33)</f>
        <v>7822.3480645161308</v>
      </c>
      <c r="E46" s="72">
        <f>AVERAGE(E3:E33)</f>
        <v>1708825.2258064516</v>
      </c>
      <c r="F46" s="73">
        <f>AVERAGE(F3:F33)</f>
        <v>177.96774193548387</v>
      </c>
      <c r="G46" s="73">
        <f>AVERAGE(G3:G33)</f>
        <v>3883.3225806451615</v>
      </c>
      <c r="H46" s="74">
        <v>8</v>
      </c>
      <c r="J46" s="73"/>
      <c r="K46" s="74">
        <v>8</v>
      </c>
      <c r="L46" s="75"/>
    </row>
    <row r="47" spans="1:33" hidden="1">
      <c r="B47" s="76" t="s">
        <v>60</v>
      </c>
      <c r="C47" s="77">
        <f>STDEVP(C3:C33)</f>
        <v>233.83097767110849</v>
      </c>
      <c r="D47" s="77">
        <f>STDEVP(D3:D33)</f>
        <v>4419.7344338300818</v>
      </c>
      <c r="E47" s="77">
        <f>STDEVP(E3:E33)</f>
        <v>1336334.3941654218</v>
      </c>
      <c r="F47" s="77">
        <f>STDEVP(F3:F33)</f>
        <v>150.51213301665658</v>
      </c>
      <c r="G47" s="77">
        <f>STDEVP(G3:G33)</f>
        <v>2287.9176810577269</v>
      </c>
      <c r="H47" s="77"/>
      <c r="J47" s="78"/>
      <c r="K47" s="79"/>
      <c r="L47" s="75"/>
    </row>
    <row r="48" spans="1:33" hidden="1">
      <c r="B48" s="76" t="s">
        <v>61</v>
      </c>
      <c r="C48" s="80">
        <f t="shared" ref="C48" si="13">C46+C47</f>
        <v>456.73420347756007</v>
      </c>
      <c r="D48" s="80">
        <f>D46+D47</f>
        <v>12242.082498346212</v>
      </c>
      <c r="E48" s="80">
        <f>E46+E47</f>
        <v>3045159.6199718732</v>
      </c>
      <c r="F48" s="80">
        <f>F46+F47</f>
        <v>328.47987495214045</v>
      </c>
      <c r="G48" s="80">
        <f>G46+G47</f>
        <v>6171.2402617028883</v>
      </c>
      <c r="H48" s="80"/>
      <c r="J48" s="81"/>
      <c r="K48" s="79"/>
      <c r="L48" s="75"/>
    </row>
    <row r="49" spans="1:22" ht="12" hidden="1" thickBot="1">
      <c r="B49" s="82" t="s">
        <v>62</v>
      </c>
      <c r="C49" s="83">
        <f>C46-C47</f>
        <v>-10.927751864656869</v>
      </c>
      <c r="D49" s="83">
        <f>D46-D47</f>
        <v>3402.613630686049</v>
      </c>
      <c r="E49" s="83">
        <f>E46-E47</f>
        <v>372490.8316410298</v>
      </c>
      <c r="F49" s="83">
        <f t="shared" ref="F49" si="14">F46-F47</f>
        <v>27.455608918827295</v>
      </c>
      <c r="G49" s="83">
        <f>G46-G47</f>
        <v>1595.4048995874346</v>
      </c>
      <c r="H49" s="83"/>
      <c r="J49" s="84"/>
      <c r="K49" s="85"/>
      <c r="L49" s="86"/>
    </row>
    <row r="50" spans="1:22" hidden="1">
      <c r="C50" s="13"/>
      <c r="D50" s="13"/>
      <c r="E50" s="13"/>
    </row>
    <row r="51" spans="1:22" hidden="1">
      <c r="C51" s="13"/>
      <c r="D51" s="13"/>
      <c r="E51" s="13"/>
    </row>
    <row r="52" spans="1:22" ht="33.75" hidden="1">
      <c r="B52" s="87" t="s">
        <v>63</v>
      </c>
      <c r="C52" s="8" t="s">
        <v>6</v>
      </c>
      <c r="D52" s="8" t="s">
        <v>7</v>
      </c>
      <c r="E52" s="8" t="s">
        <v>8</v>
      </c>
      <c r="F52" s="9" t="s">
        <v>9</v>
      </c>
      <c r="G52" s="17" t="s">
        <v>19</v>
      </c>
      <c r="H52" s="18" t="s">
        <v>56</v>
      </c>
      <c r="I52" s="9"/>
      <c r="J52" s="9"/>
      <c r="K52" s="8" t="s">
        <v>57</v>
      </c>
      <c r="L52" s="70" t="s">
        <v>58</v>
      </c>
      <c r="M52" s="87"/>
      <c r="N52" s="8"/>
      <c r="O52" s="8"/>
      <c r="P52" s="8"/>
      <c r="Q52" s="9"/>
      <c r="R52" s="9"/>
      <c r="S52" s="9"/>
      <c r="T52" s="88"/>
      <c r="U52" s="88"/>
      <c r="V52" s="8"/>
    </row>
    <row r="53" spans="1:22" hidden="1">
      <c r="B53" s="89">
        <v>8</v>
      </c>
      <c r="C53" s="90" t="s">
        <v>64</v>
      </c>
      <c r="D53" s="38" t="s">
        <v>65</v>
      </c>
      <c r="E53" s="38" t="s">
        <v>66</v>
      </c>
      <c r="F53" s="91" t="s">
        <v>67</v>
      </c>
      <c r="G53" s="91" t="s">
        <v>68</v>
      </c>
      <c r="H53" s="74" t="s">
        <v>69</v>
      </c>
      <c r="I53" s="74" t="s">
        <v>69</v>
      </c>
      <c r="J53" s="74" t="s">
        <v>69</v>
      </c>
      <c r="K53" s="74" t="s">
        <v>69</v>
      </c>
      <c r="L53" s="92"/>
      <c r="M53" s="89"/>
      <c r="N53" s="90"/>
      <c r="O53" s="38"/>
      <c r="P53" s="38"/>
      <c r="Q53" s="30"/>
      <c r="R53" s="91"/>
      <c r="S53" s="91"/>
      <c r="T53" s="93"/>
      <c r="U53" s="93"/>
      <c r="V53" s="74"/>
    </row>
    <row r="54" spans="1:22" ht="33.75" hidden="1">
      <c r="B54" s="89">
        <v>6</v>
      </c>
      <c r="C54" s="94" t="s">
        <v>70</v>
      </c>
      <c r="D54" s="94" t="s">
        <v>71</v>
      </c>
      <c r="E54" s="94" t="s">
        <v>72</v>
      </c>
      <c r="F54" s="95"/>
      <c r="G54" s="95"/>
      <c r="H54" s="95"/>
      <c r="I54" s="95"/>
      <c r="J54" s="95"/>
      <c r="K54" s="79"/>
      <c r="L54" s="75"/>
      <c r="M54" s="89"/>
      <c r="N54" s="94"/>
      <c r="O54" s="94"/>
      <c r="P54" s="94"/>
      <c r="Q54" s="95"/>
      <c r="R54" s="95"/>
      <c r="S54" s="95"/>
      <c r="T54" s="96"/>
      <c r="U54" s="96"/>
      <c r="V54" s="79"/>
    </row>
    <row r="55" spans="1:22" ht="33.75" hidden="1">
      <c r="B55" s="89">
        <v>4</v>
      </c>
      <c r="C55" s="94" t="s">
        <v>73</v>
      </c>
      <c r="D55" s="94" t="s">
        <v>74</v>
      </c>
      <c r="E55" s="94" t="s">
        <v>75</v>
      </c>
      <c r="F55" s="95"/>
      <c r="G55" s="95"/>
      <c r="H55" s="95"/>
      <c r="I55" s="95"/>
      <c r="J55" s="95"/>
      <c r="K55" s="97"/>
      <c r="L55" s="98"/>
      <c r="M55" s="89"/>
      <c r="N55" s="94"/>
      <c r="O55" s="94"/>
      <c r="P55" s="94"/>
      <c r="Q55" s="95"/>
      <c r="R55" s="95"/>
      <c r="S55" s="95"/>
      <c r="T55" s="96"/>
      <c r="U55" s="96"/>
      <c r="V55" s="97"/>
    </row>
    <row r="56" spans="1:22" ht="12" hidden="1" thickBot="1">
      <c r="B56" s="99">
        <v>2</v>
      </c>
      <c r="C56" s="100"/>
      <c r="D56" s="100" t="s">
        <v>76</v>
      </c>
      <c r="E56" s="100" t="s">
        <v>77</v>
      </c>
      <c r="F56" s="101" t="s">
        <v>78</v>
      </c>
      <c r="G56" s="101" t="s">
        <v>79</v>
      </c>
      <c r="H56" s="101"/>
      <c r="I56" s="101"/>
      <c r="J56" s="101" t="s">
        <v>80</v>
      </c>
      <c r="K56" s="85"/>
      <c r="L56" s="102" t="s">
        <v>69</v>
      </c>
      <c r="M56" s="99"/>
      <c r="N56" s="100"/>
      <c r="O56" s="100"/>
      <c r="P56" s="100"/>
      <c r="Q56" s="101"/>
      <c r="R56" s="101"/>
      <c r="S56" s="101"/>
      <c r="T56" s="103"/>
      <c r="U56" s="103"/>
      <c r="V56" s="85"/>
    </row>
    <row r="57" spans="1:22" hidden="1"/>
    <row r="58" spans="1:22" ht="22.5" hidden="1">
      <c r="D58" s="9" t="s">
        <v>81</v>
      </c>
    </row>
    <row r="59" spans="1:22" hidden="1"/>
    <row r="60" spans="1:22" hidden="1"/>
    <row r="61" spans="1:22" hidden="1"/>
    <row r="62" spans="1:22" hidden="1">
      <c r="A62" s="13" t="s">
        <v>82</v>
      </c>
      <c r="B62" s="13" t="s">
        <v>83</v>
      </c>
      <c r="C62" s="14" t="s">
        <v>84</v>
      </c>
    </row>
  </sheetData>
  <sortState ref="AD3:AG33">
    <sortCondition descending="1" ref="AE3"/>
  </sortState>
  <mergeCells count="2">
    <mergeCell ref="C1:D1"/>
    <mergeCell ref="F1:H1"/>
  </mergeCells>
  <conditionalFormatting sqref="C26:C33 D5:E5 C2:C21 K3:K33">
    <cfRule type="cellIs" dxfId="7" priority="1" stopIfTrue="1" operator="greaterThan">
      <formula>#REF!</formula>
    </cfRule>
    <cfRule type="cellIs" dxfId="6" priority="2" stopIfTrue="1" operator="between">
      <formula>#REF!</formula>
      <formula>#REF!</formula>
    </cfRule>
    <cfRule type="cellIs" dxfId="5" priority="3" stopIfTrue="1" operator="between">
      <formula>#REF!</formula>
      <formula>#REF!</formula>
    </cfRule>
  </conditionalFormatting>
  <conditionalFormatting sqref="AA3:AA35">
    <cfRule type="cellIs" dxfId="4" priority="4" stopIfTrue="1" operator="greaterThan">
      <formula>0</formula>
    </cfRule>
  </conditionalFormatting>
  <pageMargins left="0.38" right="0.24" top="0.32" bottom="0.17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63"/>
  <sheetViews>
    <sheetView tabSelected="1" topLeftCell="B1" zoomScale="86" zoomScaleNormal="86" workbookViewId="0">
      <selection activeCell="AF8" sqref="AF8"/>
    </sheetView>
  </sheetViews>
  <sheetFormatPr defaultRowHeight="11.25"/>
  <cols>
    <col min="1" max="1" width="0" style="1" hidden="1" customWidth="1"/>
    <col min="2" max="2" width="24.140625" style="14" customWidth="1"/>
    <col min="3" max="3" width="8.42578125" style="14" customWidth="1"/>
    <col min="4" max="4" width="8.5703125" style="14" customWidth="1"/>
    <col min="5" max="5" width="12" style="14" customWidth="1"/>
    <col min="6" max="8" width="8.42578125" style="14" customWidth="1"/>
    <col min="9" max="9" width="10.42578125" style="14" hidden="1" customWidth="1"/>
    <col min="10" max="10" width="14.140625" style="14" hidden="1" customWidth="1"/>
    <col min="11" max="11" width="14.140625" style="14" customWidth="1"/>
    <col min="12" max="12" width="14.85546875" style="14" hidden="1" customWidth="1"/>
    <col min="13" max="13" width="28.140625" style="14" customWidth="1"/>
    <col min="14" max="14" width="8" style="13" customWidth="1"/>
    <col min="15" max="15" width="8.85546875" style="13" customWidth="1"/>
    <col min="16" max="16" width="6.7109375" style="13" customWidth="1"/>
    <col min="17" max="17" width="8.5703125" style="14" customWidth="1"/>
    <col min="18" max="18" width="9.42578125" style="14" customWidth="1"/>
    <col min="19" max="19" width="10.140625" style="14" hidden="1" customWidth="1"/>
    <col min="20" max="20" width="12.140625" style="14" hidden="1" customWidth="1"/>
    <col min="21" max="22" width="8.140625" style="14" customWidth="1"/>
    <col min="23" max="23" width="9.5703125" style="14" hidden="1" customWidth="1"/>
    <col min="24" max="24" width="9.28515625" style="14" customWidth="1"/>
    <col min="25" max="25" width="7.140625" style="14" customWidth="1"/>
    <col min="26" max="26" width="7.7109375" style="14" hidden="1" customWidth="1"/>
    <col min="27" max="27" width="8.140625" style="61" customWidth="1"/>
    <col min="28" max="28" width="26.28515625" style="14" customWidth="1"/>
    <col min="29" max="29" width="10.85546875" style="14" customWidth="1"/>
    <col min="30" max="252" width="9.140625" style="14"/>
    <col min="253" max="253" width="38.85546875" style="14" customWidth="1"/>
    <col min="254" max="254" width="9.42578125" style="14" customWidth="1"/>
    <col min="255" max="255" width="10.140625" style="14" customWidth="1"/>
    <col min="256" max="256" width="14" style="14" customWidth="1"/>
    <col min="257" max="257" width="10.5703125" style="14" customWidth="1"/>
    <col min="258" max="259" width="12.42578125" style="14" customWidth="1"/>
    <col min="260" max="260" width="10.42578125" style="14" customWidth="1"/>
    <col min="261" max="261" width="14.140625" style="14" customWidth="1"/>
    <col min="262" max="263" width="0" style="14" hidden="1" customWidth="1"/>
    <col min="264" max="264" width="12.28515625" style="14" customWidth="1"/>
    <col min="265" max="265" width="14.85546875" style="14" customWidth="1"/>
    <col min="266" max="266" width="0" style="14" hidden="1" customWidth="1"/>
    <col min="267" max="267" width="34.5703125" style="14" customWidth="1"/>
    <col min="268" max="268" width="9.140625" style="14"/>
    <col min="269" max="269" width="9.85546875" style="14" customWidth="1"/>
    <col min="270" max="271" width="10" style="14" customWidth="1"/>
    <col min="272" max="272" width="10.5703125" style="14" customWidth="1"/>
    <col min="273" max="274" width="0" style="14" hidden="1" customWidth="1"/>
    <col min="275" max="275" width="12.140625" style="14" customWidth="1"/>
    <col min="276" max="276" width="9.5703125" style="14" customWidth="1"/>
    <col min="277" max="277" width="0" style="14" hidden="1" customWidth="1"/>
    <col min="278" max="278" width="9.5703125" style="14" customWidth="1"/>
    <col min="279" max="508" width="9.140625" style="14"/>
    <col min="509" max="509" width="38.85546875" style="14" customWidth="1"/>
    <col min="510" max="510" width="9.42578125" style="14" customWidth="1"/>
    <col min="511" max="511" width="10.140625" style="14" customWidth="1"/>
    <col min="512" max="512" width="14" style="14" customWidth="1"/>
    <col min="513" max="513" width="10.5703125" style="14" customWidth="1"/>
    <col min="514" max="515" width="12.42578125" style="14" customWidth="1"/>
    <col min="516" max="516" width="10.42578125" style="14" customWidth="1"/>
    <col min="517" max="517" width="14.140625" style="14" customWidth="1"/>
    <col min="518" max="519" width="0" style="14" hidden="1" customWidth="1"/>
    <col min="520" max="520" width="12.28515625" style="14" customWidth="1"/>
    <col min="521" max="521" width="14.85546875" style="14" customWidth="1"/>
    <col min="522" max="522" width="0" style="14" hidden="1" customWidth="1"/>
    <col min="523" max="523" width="34.5703125" style="14" customWidth="1"/>
    <col min="524" max="524" width="9.140625" style="14"/>
    <col min="525" max="525" width="9.85546875" style="14" customWidth="1"/>
    <col min="526" max="527" width="10" style="14" customWidth="1"/>
    <col min="528" max="528" width="10.5703125" style="14" customWidth="1"/>
    <col min="529" max="530" width="0" style="14" hidden="1" customWidth="1"/>
    <col min="531" max="531" width="12.140625" style="14" customWidth="1"/>
    <col min="532" max="532" width="9.5703125" style="14" customWidth="1"/>
    <col min="533" max="533" width="0" style="14" hidden="1" customWidth="1"/>
    <col min="534" max="534" width="9.5703125" style="14" customWidth="1"/>
    <col min="535" max="764" width="9.140625" style="14"/>
    <col min="765" max="765" width="38.85546875" style="14" customWidth="1"/>
    <col min="766" max="766" width="9.42578125" style="14" customWidth="1"/>
    <col min="767" max="767" width="10.140625" style="14" customWidth="1"/>
    <col min="768" max="768" width="14" style="14" customWidth="1"/>
    <col min="769" max="769" width="10.5703125" style="14" customWidth="1"/>
    <col min="770" max="771" width="12.42578125" style="14" customWidth="1"/>
    <col min="772" max="772" width="10.42578125" style="14" customWidth="1"/>
    <col min="773" max="773" width="14.140625" style="14" customWidth="1"/>
    <col min="774" max="775" width="0" style="14" hidden="1" customWidth="1"/>
    <col min="776" max="776" width="12.28515625" style="14" customWidth="1"/>
    <col min="777" max="777" width="14.85546875" style="14" customWidth="1"/>
    <col min="778" max="778" width="0" style="14" hidden="1" customWidth="1"/>
    <col min="779" max="779" width="34.5703125" style="14" customWidth="1"/>
    <col min="780" max="780" width="9.140625" style="14"/>
    <col min="781" max="781" width="9.85546875" style="14" customWidth="1"/>
    <col min="782" max="783" width="10" style="14" customWidth="1"/>
    <col min="784" max="784" width="10.5703125" style="14" customWidth="1"/>
    <col min="785" max="786" width="0" style="14" hidden="1" customWidth="1"/>
    <col min="787" max="787" width="12.140625" style="14" customWidth="1"/>
    <col min="788" max="788" width="9.5703125" style="14" customWidth="1"/>
    <col min="789" max="789" width="0" style="14" hidden="1" customWidth="1"/>
    <col min="790" max="790" width="9.5703125" style="14" customWidth="1"/>
    <col min="791" max="1020" width="9.140625" style="14"/>
    <col min="1021" max="1021" width="38.85546875" style="14" customWidth="1"/>
    <col min="1022" max="1022" width="9.42578125" style="14" customWidth="1"/>
    <col min="1023" max="1023" width="10.140625" style="14" customWidth="1"/>
    <col min="1024" max="1024" width="14" style="14" customWidth="1"/>
    <col min="1025" max="1025" width="10.5703125" style="14" customWidth="1"/>
    <col min="1026" max="1027" width="12.42578125" style="14" customWidth="1"/>
    <col min="1028" max="1028" width="10.42578125" style="14" customWidth="1"/>
    <col min="1029" max="1029" width="14.140625" style="14" customWidth="1"/>
    <col min="1030" max="1031" width="0" style="14" hidden="1" customWidth="1"/>
    <col min="1032" max="1032" width="12.28515625" style="14" customWidth="1"/>
    <col min="1033" max="1033" width="14.85546875" style="14" customWidth="1"/>
    <col min="1034" max="1034" width="0" style="14" hidden="1" customWidth="1"/>
    <col min="1035" max="1035" width="34.5703125" style="14" customWidth="1"/>
    <col min="1036" max="1036" width="9.140625" style="14"/>
    <col min="1037" max="1037" width="9.85546875" style="14" customWidth="1"/>
    <col min="1038" max="1039" width="10" style="14" customWidth="1"/>
    <col min="1040" max="1040" width="10.5703125" style="14" customWidth="1"/>
    <col min="1041" max="1042" width="0" style="14" hidden="1" customWidth="1"/>
    <col min="1043" max="1043" width="12.140625" style="14" customWidth="1"/>
    <col min="1044" max="1044" width="9.5703125" style="14" customWidth="1"/>
    <col min="1045" max="1045" width="0" style="14" hidden="1" customWidth="1"/>
    <col min="1046" max="1046" width="9.5703125" style="14" customWidth="1"/>
    <col min="1047" max="1276" width="9.140625" style="14"/>
    <col min="1277" max="1277" width="38.85546875" style="14" customWidth="1"/>
    <col min="1278" max="1278" width="9.42578125" style="14" customWidth="1"/>
    <col min="1279" max="1279" width="10.140625" style="14" customWidth="1"/>
    <col min="1280" max="1280" width="14" style="14" customWidth="1"/>
    <col min="1281" max="1281" width="10.5703125" style="14" customWidth="1"/>
    <col min="1282" max="1283" width="12.42578125" style="14" customWidth="1"/>
    <col min="1284" max="1284" width="10.42578125" style="14" customWidth="1"/>
    <col min="1285" max="1285" width="14.140625" style="14" customWidth="1"/>
    <col min="1286" max="1287" width="0" style="14" hidden="1" customWidth="1"/>
    <col min="1288" max="1288" width="12.28515625" style="14" customWidth="1"/>
    <col min="1289" max="1289" width="14.85546875" style="14" customWidth="1"/>
    <col min="1290" max="1290" width="0" style="14" hidden="1" customWidth="1"/>
    <col min="1291" max="1291" width="34.5703125" style="14" customWidth="1"/>
    <col min="1292" max="1292" width="9.140625" style="14"/>
    <col min="1293" max="1293" width="9.85546875" style="14" customWidth="1"/>
    <col min="1294" max="1295" width="10" style="14" customWidth="1"/>
    <col min="1296" max="1296" width="10.5703125" style="14" customWidth="1"/>
    <col min="1297" max="1298" width="0" style="14" hidden="1" customWidth="1"/>
    <col min="1299" max="1299" width="12.140625" style="14" customWidth="1"/>
    <col min="1300" max="1300" width="9.5703125" style="14" customWidth="1"/>
    <col min="1301" max="1301" width="0" style="14" hidden="1" customWidth="1"/>
    <col min="1302" max="1302" width="9.5703125" style="14" customWidth="1"/>
    <col min="1303" max="1532" width="9.140625" style="14"/>
    <col min="1533" max="1533" width="38.85546875" style="14" customWidth="1"/>
    <col min="1534" max="1534" width="9.42578125" style="14" customWidth="1"/>
    <col min="1535" max="1535" width="10.140625" style="14" customWidth="1"/>
    <col min="1536" max="1536" width="14" style="14" customWidth="1"/>
    <col min="1537" max="1537" width="10.5703125" style="14" customWidth="1"/>
    <col min="1538" max="1539" width="12.42578125" style="14" customWidth="1"/>
    <col min="1540" max="1540" width="10.42578125" style="14" customWidth="1"/>
    <col min="1541" max="1541" width="14.140625" style="14" customWidth="1"/>
    <col min="1542" max="1543" width="0" style="14" hidden="1" customWidth="1"/>
    <col min="1544" max="1544" width="12.28515625" style="14" customWidth="1"/>
    <col min="1545" max="1545" width="14.85546875" style="14" customWidth="1"/>
    <col min="1546" max="1546" width="0" style="14" hidden="1" customWidth="1"/>
    <col min="1547" max="1547" width="34.5703125" style="14" customWidth="1"/>
    <col min="1548" max="1548" width="9.140625" style="14"/>
    <col min="1549" max="1549" width="9.85546875" style="14" customWidth="1"/>
    <col min="1550" max="1551" width="10" style="14" customWidth="1"/>
    <col min="1552" max="1552" width="10.5703125" style="14" customWidth="1"/>
    <col min="1553" max="1554" width="0" style="14" hidden="1" customWidth="1"/>
    <col min="1555" max="1555" width="12.140625" style="14" customWidth="1"/>
    <col min="1556" max="1556" width="9.5703125" style="14" customWidth="1"/>
    <col min="1557" max="1557" width="0" style="14" hidden="1" customWidth="1"/>
    <col min="1558" max="1558" width="9.5703125" style="14" customWidth="1"/>
    <col min="1559" max="1788" width="9.140625" style="14"/>
    <col min="1789" max="1789" width="38.85546875" style="14" customWidth="1"/>
    <col min="1790" max="1790" width="9.42578125" style="14" customWidth="1"/>
    <col min="1791" max="1791" width="10.140625" style="14" customWidth="1"/>
    <col min="1792" max="1792" width="14" style="14" customWidth="1"/>
    <col min="1793" max="1793" width="10.5703125" style="14" customWidth="1"/>
    <col min="1794" max="1795" width="12.42578125" style="14" customWidth="1"/>
    <col min="1796" max="1796" width="10.42578125" style="14" customWidth="1"/>
    <col min="1797" max="1797" width="14.140625" style="14" customWidth="1"/>
    <col min="1798" max="1799" width="0" style="14" hidden="1" customWidth="1"/>
    <col min="1800" max="1800" width="12.28515625" style="14" customWidth="1"/>
    <col min="1801" max="1801" width="14.85546875" style="14" customWidth="1"/>
    <col min="1802" max="1802" width="0" style="14" hidden="1" customWidth="1"/>
    <col min="1803" max="1803" width="34.5703125" style="14" customWidth="1"/>
    <col min="1804" max="1804" width="9.140625" style="14"/>
    <col min="1805" max="1805" width="9.85546875" style="14" customWidth="1"/>
    <col min="1806" max="1807" width="10" style="14" customWidth="1"/>
    <col min="1808" max="1808" width="10.5703125" style="14" customWidth="1"/>
    <col min="1809" max="1810" width="0" style="14" hidden="1" customWidth="1"/>
    <col min="1811" max="1811" width="12.140625" style="14" customWidth="1"/>
    <col min="1812" max="1812" width="9.5703125" style="14" customWidth="1"/>
    <col min="1813" max="1813" width="0" style="14" hidden="1" customWidth="1"/>
    <col min="1814" max="1814" width="9.5703125" style="14" customWidth="1"/>
    <col min="1815" max="2044" width="9.140625" style="14"/>
    <col min="2045" max="2045" width="38.85546875" style="14" customWidth="1"/>
    <col min="2046" max="2046" width="9.42578125" style="14" customWidth="1"/>
    <col min="2047" max="2047" width="10.140625" style="14" customWidth="1"/>
    <col min="2048" max="2048" width="14" style="14" customWidth="1"/>
    <col min="2049" max="2049" width="10.5703125" style="14" customWidth="1"/>
    <col min="2050" max="2051" width="12.42578125" style="14" customWidth="1"/>
    <col min="2052" max="2052" width="10.42578125" style="14" customWidth="1"/>
    <col min="2053" max="2053" width="14.140625" style="14" customWidth="1"/>
    <col min="2054" max="2055" width="0" style="14" hidden="1" customWidth="1"/>
    <col min="2056" max="2056" width="12.28515625" style="14" customWidth="1"/>
    <col min="2057" max="2057" width="14.85546875" style="14" customWidth="1"/>
    <col min="2058" max="2058" width="0" style="14" hidden="1" customWidth="1"/>
    <col min="2059" max="2059" width="34.5703125" style="14" customWidth="1"/>
    <col min="2060" max="2060" width="9.140625" style="14"/>
    <col min="2061" max="2061" width="9.85546875" style="14" customWidth="1"/>
    <col min="2062" max="2063" width="10" style="14" customWidth="1"/>
    <col min="2064" max="2064" width="10.5703125" style="14" customWidth="1"/>
    <col min="2065" max="2066" width="0" style="14" hidden="1" customWidth="1"/>
    <col min="2067" max="2067" width="12.140625" style="14" customWidth="1"/>
    <col min="2068" max="2068" width="9.5703125" style="14" customWidth="1"/>
    <col min="2069" max="2069" width="0" style="14" hidden="1" customWidth="1"/>
    <col min="2070" max="2070" width="9.5703125" style="14" customWidth="1"/>
    <col min="2071" max="2300" width="9.140625" style="14"/>
    <col min="2301" max="2301" width="38.85546875" style="14" customWidth="1"/>
    <col min="2302" max="2302" width="9.42578125" style="14" customWidth="1"/>
    <col min="2303" max="2303" width="10.140625" style="14" customWidth="1"/>
    <col min="2304" max="2304" width="14" style="14" customWidth="1"/>
    <col min="2305" max="2305" width="10.5703125" style="14" customWidth="1"/>
    <col min="2306" max="2307" width="12.42578125" style="14" customWidth="1"/>
    <col min="2308" max="2308" width="10.42578125" style="14" customWidth="1"/>
    <col min="2309" max="2309" width="14.140625" style="14" customWidth="1"/>
    <col min="2310" max="2311" width="0" style="14" hidden="1" customWidth="1"/>
    <col min="2312" max="2312" width="12.28515625" style="14" customWidth="1"/>
    <col min="2313" max="2313" width="14.85546875" style="14" customWidth="1"/>
    <col min="2314" max="2314" width="0" style="14" hidden="1" customWidth="1"/>
    <col min="2315" max="2315" width="34.5703125" style="14" customWidth="1"/>
    <col min="2316" max="2316" width="9.140625" style="14"/>
    <col min="2317" max="2317" width="9.85546875" style="14" customWidth="1"/>
    <col min="2318" max="2319" width="10" style="14" customWidth="1"/>
    <col min="2320" max="2320" width="10.5703125" style="14" customWidth="1"/>
    <col min="2321" max="2322" width="0" style="14" hidden="1" customWidth="1"/>
    <col min="2323" max="2323" width="12.140625" style="14" customWidth="1"/>
    <col min="2324" max="2324" width="9.5703125" style="14" customWidth="1"/>
    <col min="2325" max="2325" width="0" style="14" hidden="1" customWidth="1"/>
    <col min="2326" max="2326" width="9.5703125" style="14" customWidth="1"/>
    <col min="2327" max="2556" width="9.140625" style="14"/>
    <col min="2557" max="2557" width="38.85546875" style="14" customWidth="1"/>
    <col min="2558" max="2558" width="9.42578125" style="14" customWidth="1"/>
    <col min="2559" max="2559" width="10.140625" style="14" customWidth="1"/>
    <col min="2560" max="2560" width="14" style="14" customWidth="1"/>
    <col min="2561" max="2561" width="10.5703125" style="14" customWidth="1"/>
    <col min="2562" max="2563" width="12.42578125" style="14" customWidth="1"/>
    <col min="2564" max="2564" width="10.42578125" style="14" customWidth="1"/>
    <col min="2565" max="2565" width="14.140625" style="14" customWidth="1"/>
    <col min="2566" max="2567" width="0" style="14" hidden="1" customWidth="1"/>
    <col min="2568" max="2568" width="12.28515625" style="14" customWidth="1"/>
    <col min="2569" max="2569" width="14.85546875" style="14" customWidth="1"/>
    <col min="2570" max="2570" width="0" style="14" hidden="1" customWidth="1"/>
    <col min="2571" max="2571" width="34.5703125" style="14" customWidth="1"/>
    <col min="2572" max="2572" width="9.140625" style="14"/>
    <col min="2573" max="2573" width="9.85546875" style="14" customWidth="1"/>
    <col min="2574" max="2575" width="10" style="14" customWidth="1"/>
    <col min="2576" max="2576" width="10.5703125" style="14" customWidth="1"/>
    <col min="2577" max="2578" width="0" style="14" hidden="1" customWidth="1"/>
    <col min="2579" max="2579" width="12.140625" style="14" customWidth="1"/>
    <col min="2580" max="2580" width="9.5703125" style="14" customWidth="1"/>
    <col min="2581" max="2581" width="0" style="14" hidden="1" customWidth="1"/>
    <col min="2582" max="2582" width="9.5703125" style="14" customWidth="1"/>
    <col min="2583" max="2812" width="9.140625" style="14"/>
    <col min="2813" max="2813" width="38.85546875" style="14" customWidth="1"/>
    <col min="2814" max="2814" width="9.42578125" style="14" customWidth="1"/>
    <col min="2815" max="2815" width="10.140625" style="14" customWidth="1"/>
    <col min="2816" max="2816" width="14" style="14" customWidth="1"/>
    <col min="2817" max="2817" width="10.5703125" style="14" customWidth="1"/>
    <col min="2818" max="2819" width="12.42578125" style="14" customWidth="1"/>
    <col min="2820" max="2820" width="10.42578125" style="14" customWidth="1"/>
    <col min="2821" max="2821" width="14.140625" style="14" customWidth="1"/>
    <col min="2822" max="2823" width="0" style="14" hidden="1" customWidth="1"/>
    <col min="2824" max="2824" width="12.28515625" style="14" customWidth="1"/>
    <col min="2825" max="2825" width="14.85546875" style="14" customWidth="1"/>
    <col min="2826" max="2826" width="0" style="14" hidden="1" customWidth="1"/>
    <col min="2827" max="2827" width="34.5703125" style="14" customWidth="1"/>
    <col min="2828" max="2828" width="9.140625" style="14"/>
    <col min="2829" max="2829" width="9.85546875" style="14" customWidth="1"/>
    <col min="2830" max="2831" width="10" style="14" customWidth="1"/>
    <col min="2832" max="2832" width="10.5703125" style="14" customWidth="1"/>
    <col min="2833" max="2834" width="0" style="14" hidden="1" customWidth="1"/>
    <col min="2835" max="2835" width="12.140625" style="14" customWidth="1"/>
    <col min="2836" max="2836" width="9.5703125" style="14" customWidth="1"/>
    <col min="2837" max="2837" width="0" style="14" hidden="1" customWidth="1"/>
    <col min="2838" max="2838" width="9.5703125" style="14" customWidth="1"/>
    <col min="2839" max="3068" width="9.140625" style="14"/>
    <col min="3069" max="3069" width="38.85546875" style="14" customWidth="1"/>
    <col min="3070" max="3070" width="9.42578125" style="14" customWidth="1"/>
    <col min="3071" max="3071" width="10.140625" style="14" customWidth="1"/>
    <col min="3072" max="3072" width="14" style="14" customWidth="1"/>
    <col min="3073" max="3073" width="10.5703125" style="14" customWidth="1"/>
    <col min="3074" max="3075" width="12.42578125" style="14" customWidth="1"/>
    <col min="3076" max="3076" width="10.42578125" style="14" customWidth="1"/>
    <col min="3077" max="3077" width="14.140625" style="14" customWidth="1"/>
    <col min="3078" max="3079" width="0" style="14" hidden="1" customWidth="1"/>
    <col min="3080" max="3080" width="12.28515625" style="14" customWidth="1"/>
    <col min="3081" max="3081" width="14.85546875" style="14" customWidth="1"/>
    <col min="3082" max="3082" width="0" style="14" hidden="1" customWidth="1"/>
    <col min="3083" max="3083" width="34.5703125" style="14" customWidth="1"/>
    <col min="3084" max="3084" width="9.140625" style="14"/>
    <col min="3085" max="3085" width="9.85546875" style="14" customWidth="1"/>
    <col min="3086" max="3087" width="10" style="14" customWidth="1"/>
    <col min="3088" max="3088" width="10.5703125" style="14" customWidth="1"/>
    <col min="3089" max="3090" width="0" style="14" hidden="1" customWidth="1"/>
    <col min="3091" max="3091" width="12.140625" style="14" customWidth="1"/>
    <col min="3092" max="3092" width="9.5703125" style="14" customWidth="1"/>
    <col min="3093" max="3093" width="0" style="14" hidden="1" customWidth="1"/>
    <col min="3094" max="3094" width="9.5703125" style="14" customWidth="1"/>
    <col min="3095" max="3324" width="9.140625" style="14"/>
    <col min="3325" max="3325" width="38.85546875" style="14" customWidth="1"/>
    <col min="3326" max="3326" width="9.42578125" style="14" customWidth="1"/>
    <col min="3327" max="3327" width="10.140625" style="14" customWidth="1"/>
    <col min="3328" max="3328" width="14" style="14" customWidth="1"/>
    <col min="3329" max="3329" width="10.5703125" style="14" customWidth="1"/>
    <col min="3330" max="3331" width="12.42578125" style="14" customWidth="1"/>
    <col min="3332" max="3332" width="10.42578125" style="14" customWidth="1"/>
    <col min="3333" max="3333" width="14.140625" style="14" customWidth="1"/>
    <col min="3334" max="3335" width="0" style="14" hidden="1" customWidth="1"/>
    <col min="3336" max="3336" width="12.28515625" style="14" customWidth="1"/>
    <col min="3337" max="3337" width="14.85546875" style="14" customWidth="1"/>
    <col min="3338" max="3338" width="0" style="14" hidden="1" customWidth="1"/>
    <col min="3339" max="3339" width="34.5703125" style="14" customWidth="1"/>
    <col min="3340" max="3340" width="9.140625" style="14"/>
    <col min="3341" max="3341" width="9.85546875" style="14" customWidth="1"/>
    <col min="3342" max="3343" width="10" style="14" customWidth="1"/>
    <col min="3344" max="3344" width="10.5703125" style="14" customWidth="1"/>
    <col min="3345" max="3346" width="0" style="14" hidden="1" customWidth="1"/>
    <col min="3347" max="3347" width="12.140625" style="14" customWidth="1"/>
    <col min="3348" max="3348" width="9.5703125" style="14" customWidth="1"/>
    <col min="3349" max="3349" width="0" style="14" hidden="1" customWidth="1"/>
    <col min="3350" max="3350" width="9.5703125" style="14" customWidth="1"/>
    <col min="3351" max="3580" width="9.140625" style="14"/>
    <col min="3581" max="3581" width="38.85546875" style="14" customWidth="1"/>
    <col min="3582" max="3582" width="9.42578125" style="14" customWidth="1"/>
    <col min="3583" max="3583" width="10.140625" style="14" customWidth="1"/>
    <col min="3584" max="3584" width="14" style="14" customWidth="1"/>
    <col min="3585" max="3585" width="10.5703125" style="14" customWidth="1"/>
    <col min="3586" max="3587" width="12.42578125" style="14" customWidth="1"/>
    <col min="3588" max="3588" width="10.42578125" style="14" customWidth="1"/>
    <col min="3589" max="3589" width="14.140625" style="14" customWidth="1"/>
    <col min="3590" max="3591" width="0" style="14" hidden="1" customWidth="1"/>
    <col min="3592" max="3592" width="12.28515625" style="14" customWidth="1"/>
    <col min="3593" max="3593" width="14.85546875" style="14" customWidth="1"/>
    <col min="3594" max="3594" width="0" style="14" hidden="1" customWidth="1"/>
    <col min="3595" max="3595" width="34.5703125" style="14" customWidth="1"/>
    <col min="3596" max="3596" width="9.140625" style="14"/>
    <col min="3597" max="3597" width="9.85546875" style="14" customWidth="1"/>
    <col min="3598" max="3599" width="10" style="14" customWidth="1"/>
    <col min="3600" max="3600" width="10.5703125" style="14" customWidth="1"/>
    <col min="3601" max="3602" width="0" style="14" hidden="1" customWidth="1"/>
    <col min="3603" max="3603" width="12.140625" style="14" customWidth="1"/>
    <col min="3604" max="3604" width="9.5703125" style="14" customWidth="1"/>
    <col min="3605" max="3605" width="0" style="14" hidden="1" customWidth="1"/>
    <col min="3606" max="3606" width="9.5703125" style="14" customWidth="1"/>
    <col min="3607" max="3836" width="9.140625" style="14"/>
    <col min="3837" max="3837" width="38.85546875" style="14" customWidth="1"/>
    <col min="3838" max="3838" width="9.42578125" style="14" customWidth="1"/>
    <col min="3839" max="3839" width="10.140625" style="14" customWidth="1"/>
    <col min="3840" max="3840" width="14" style="14" customWidth="1"/>
    <col min="3841" max="3841" width="10.5703125" style="14" customWidth="1"/>
    <col min="3842" max="3843" width="12.42578125" style="14" customWidth="1"/>
    <col min="3844" max="3844" width="10.42578125" style="14" customWidth="1"/>
    <col min="3845" max="3845" width="14.140625" style="14" customWidth="1"/>
    <col min="3846" max="3847" width="0" style="14" hidden="1" customWidth="1"/>
    <col min="3848" max="3848" width="12.28515625" style="14" customWidth="1"/>
    <col min="3849" max="3849" width="14.85546875" style="14" customWidth="1"/>
    <col min="3850" max="3850" width="0" style="14" hidden="1" customWidth="1"/>
    <col min="3851" max="3851" width="34.5703125" style="14" customWidth="1"/>
    <col min="3852" max="3852" width="9.140625" style="14"/>
    <col min="3853" max="3853" width="9.85546875" style="14" customWidth="1"/>
    <col min="3854" max="3855" width="10" style="14" customWidth="1"/>
    <col min="3856" max="3856" width="10.5703125" style="14" customWidth="1"/>
    <col min="3857" max="3858" width="0" style="14" hidden="1" customWidth="1"/>
    <col min="3859" max="3859" width="12.140625" style="14" customWidth="1"/>
    <col min="3860" max="3860" width="9.5703125" style="14" customWidth="1"/>
    <col min="3861" max="3861" width="0" style="14" hidden="1" customWidth="1"/>
    <col min="3862" max="3862" width="9.5703125" style="14" customWidth="1"/>
    <col min="3863" max="4092" width="9.140625" style="14"/>
    <col min="4093" max="4093" width="38.85546875" style="14" customWidth="1"/>
    <col min="4094" max="4094" width="9.42578125" style="14" customWidth="1"/>
    <col min="4095" max="4095" width="10.140625" style="14" customWidth="1"/>
    <col min="4096" max="4096" width="14" style="14" customWidth="1"/>
    <col min="4097" max="4097" width="10.5703125" style="14" customWidth="1"/>
    <col min="4098" max="4099" width="12.42578125" style="14" customWidth="1"/>
    <col min="4100" max="4100" width="10.42578125" style="14" customWidth="1"/>
    <col min="4101" max="4101" width="14.140625" style="14" customWidth="1"/>
    <col min="4102" max="4103" width="0" style="14" hidden="1" customWidth="1"/>
    <col min="4104" max="4104" width="12.28515625" style="14" customWidth="1"/>
    <col min="4105" max="4105" width="14.85546875" style="14" customWidth="1"/>
    <col min="4106" max="4106" width="0" style="14" hidden="1" customWidth="1"/>
    <col min="4107" max="4107" width="34.5703125" style="14" customWidth="1"/>
    <col min="4108" max="4108" width="9.140625" style="14"/>
    <col min="4109" max="4109" width="9.85546875" style="14" customWidth="1"/>
    <col min="4110" max="4111" width="10" style="14" customWidth="1"/>
    <col min="4112" max="4112" width="10.5703125" style="14" customWidth="1"/>
    <col min="4113" max="4114" width="0" style="14" hidden="1" customWidth="1"/>
    <col min="4115" max="4115" width="12.140625" style="14" customWidth="1"/>
    <col min="4116" max="4116" width="9.5703125" style="14" customWidth="1"/>
    <col min="4117" max="4117" width="0" style="14" hidden="1" customWidth="1"/>
    <col min="4118" max="4118" width="9.5703125" style="14" customWidth="1"/>
    <col min="4119" max="4348" width="9.140625" style="14"/>
    <col min="4349" max="4349" width="38.85546875" style="14" customWidth="1"/>
    <col min="4350" max="4350" width="9.42578125" style="14" customWidth="1"/>
    <col min="4351" max="4351" width="10.140625" style="14" customWidth="1"/>
    <col min="4352" max="4352" width="14" style="14" customWidth="1"/>
    <col min="4353" max="4353" width="10.5703125" style="14" customWidth="1"/>
    <col min="4354" max="4355" width="12.42578125" style="14" customWidth="1"/>
    <col min="4356" max="4356" width="10.42578125" style="14" customWidth="1"/>
    <col min="4357" max="4357" width="14.140625" style="14" customWidth="1"/>
    <col min="4358" max="4359" width="0" style="14" hidden="1" customWidth="1"/>
    <col min="4360" max="4360" width="12.28515625" style="14" customWidth="1"/>
    <col min="4361" max="4361" width="14.85546875" style="14" customWidth="1"/>
    <col min="4362" max="4362" width="0" style="14" hidden="1" customWidth="1"/>
    <col min="4363" max="4363" width="34.5703125" style="14" customWidth="1"/>
    <col min="4364" max="4364" width="9.140625" style="14"/>
    <col min="4365" max="4365" width="9.85546875" style="14" customWidth="1"/>
    <col min="4366" max="4367" width="10" style="14" customWidth="1"/>
    <col min="4368" max="4368" width="10.5703125" style="14" customWidth="1"/>
    <col min="4369" max="4370" width="0" style="14" hidden="1" customWidth="1"/>
    <col min="4371" max="4371" width="12.140625" style="14" customWidth="1"/>
    <col min="4372" max="4372" width="9.5703125" style="14" customWidth="1"/>
    <col min="4373" max="4373" width="0" style="14" hidden="1" customWidth="1"/>
    <col min="4374" max="4374" width="9.5703125" style="14" customWidth="1"/>
    <col min="4375" max="4604" width="9.140625" style="14"/>
    <col min="4605" max="4605" width="38.85546875" style="14" customWidth="1"/>
    <col min="4606" max="4606" width="9.42578125" style="14" customWidth="1"/>
    <col min="4607" max="4607" width="10.140625" style="14" customWidth="1"/>
    <col min="4608" max="4608" width="14" style="14" customWidth="1"/>
    <col min="4609" max="4609" width="10.5703125" style="14" customWidth="1"/>
    <col min="4610" max="4611" width="12.42578125" style="14" customWidth="1"/>
    <col min="4612" max="4612" width="10.42578125" style="14" customWidth="1"/>
    <col min="4613" max="4613" width="14.140625" style="14" customWidth="1"/>
    <col min="4614" max="4615" width="0" style="14" hidden="1" customWidth="1"/>
    <col min="4616" max="4616" width="12.28515625" style="14" customWidth="1"/>
    <col min="4617" max="4617" width="14.85546875" style="14" customWidth="1"/>
    <col min="4618" max="4618" width="0" style="14" hidden="1" customWidth="1"/>
    <col min="4619" max="4619" width="34.5703125" style="14" customWidth="1"/>
    <col min="4620" max="4620" width="9.140625" style="14"/>
    <col min="4621" max="4621" width="9.85546875" style="14" customWidth="1"/>
    <col min="4622" max="4623" width="10" style="14" customWidth="1"/>
    <col min="4624" max="4624" width="10.5703125" style="14" customWidth="1"/>
    <col min="4625" max="4626" width="0" style="14" hidden="1" customWidth="1"/>
    <col min="4627" max="4627" width="12.140625" style="14" customWidth="1"/>
    <col min="4628" max="4628" width="9.5703125" style="14" customWidth="1"/>
    <col min="4629" max="4629" width="0" style="14" hidden="1" customWidth="1"/>
    <col min="4630" max="4630" width="9.5703125" style="14" customWidth="1"/>
    <col min="4631" max="4860" width="9.140625" style="14"/>
    <col min="4861" max="4861" width="38.85546875" style="14" customWidth="1"/>
    <col min="4862" max="4862" width="9.42578125" style="14" customWidth="1"/>
    <col min="4863" max="4863" width="10.140625" style="14" customWidth="1"/>
    <col min="4864" max="4864" width="14" style="14" customWidth="1"/>
    <col min="4865" max="4865" width="10.5703125" style="14" customWidth="1"/>
    <col min="4866" max="4867" width="12.42578125" style="14" customWidth="1"/>
    <col min="4868" max="4868" width="10.42578125" style="14" customWidth="1"/>
    <col min="4869" max="4869" width="14.140625" style="14" customWidth="1"/>
    <col min="4870" max="4871" width="0" style="14" hidden="1" customWidth="1"/>
    <col min="4872" max="4872" width="12.28515625" style="14" customWidth="1"/>
    <col min="4873" max="4873" width="14.85546875" style="14" customWidth="1"/>
    <col min="4874" max="4874" width="0" style="14" hidden="1" customWidth="1"/>
    <col min="4875" max="4875" width="34.5703125" style="14" customWidth="1"/>
    <col min="4876" max="4876" width="9.140625" style="14"/>
    <col min="4877" max="4877" width="9.85546875" style="14" customWidth="1"/>
    <col min="4878" max="4879" width="10" style="14" customWidth="1"/>
    <col min="4880" max="4880" width="10.5703125" style="14" customWidth="1"/>
    <col min="4881" max="4882" width="0" style="14" hidden="1" customWidth="1"/>
    <col min="4883" max="4883" width="12.140625" style="14" customWidth="1"/>
    <col min="4884" max="4884" width="9.5703125" style="14" customWidth="1"/>
    <col min="4885" max="4885" width="0" style="14" hidden="1" customWidth="1"/>
    <col min="4886" max="4886" width="9.5703125" style="14" customWidth="1"/>
    <col min="4887" max="5116" width="9.140625" style="14"/>
    <col min="5117" max="5117" width="38.85546875" style="14" customWidth="1"/>
    <col min="5118" max="5118" width="9.42578125" style="14" customWidth="1"/>
    <col min="5119" max="5119" width="10.140625" style="14" customWidth="1"/>
    <col min="5120" max="5120" width="14" style="14" customWidth="1"/>
    <col min="5121" max="5121" width="10.5703125" style="14" customWidth="1"/>
    <col min="5122" max="5123" width="12.42578125" style="14" customWidth="1"/>
    <col min="5124" max="5124" width="10.42578125" style="14" customWidth="1"/>
    <col min="5125" max="5125" width="14.140625" style="14" customWidth="1"/>
    <col min="5126" max="5127" width="0" style="14" hidden="1" customWidth="1"/>
    <col min="5128" max="5128" width="12.28515625" style="14" customWidth="1"/>
    <col min="5129" max="5129" width="14.85546875" style="14" customWidth="1"/>
    <col min="5130" max="5130" width="0" style="14" hidden="1" customWidth="1"/>
    <col min="5131" max="5131" width="34.5703125" style="14" customWidth="1"/>
    <col min="5132" max="5132" width="9.140625" style="14"/>
    <col min="5133" max="5133" width="9.85546875" style="14" customWidth="1"/>
    <col min="5134" max="5135" width="10" style="14" customWidth="1"/>
    <col min="5136" max="5136" width="10.5703125" style="14" customWidth="1"/>
    <col min="5137" max="5138" width="0" style="14" hidden="1" customWidth="1"/>
    <col min="5139" max="5139" width="12.140625" style="14" customWidth="1"/>
    <col min="5140" max="5140" width="9.5703125" style="14" customWidth="1"/>
    <col min="5141" max="5141" width="0" style="14" hidden="1" customWidth="1"/>
    <col min="5142" max="5142" width="9.5703125" style="14" customWidth="1"/>
    <col min="5143" max="5372" width="9.140625" style="14"/>
    <col min="5373" max="5373" width="38.85546875" style="14" customWidth="1"/>
    <col min="5374" max="5374" width="9.42578125" style="14" customWidth="1"/>
    <col min="5375" max="5375" width="10.140625" style="14" customWidth="1"/>
    <col min="5376" max="5376" width="14" style="14" customWidth="1"/>
    <col min="5377" max="5377" width="10.5703125" style="14" customWidth="1"/>
    <col min="5378" max="5379" width="12.42578125" style="14" customWidth="1"/>
    <col min="5380" max="5380" width="10.42578125" style="14" customWidth="1"/>
    <col min="5381" max="5381" width="14.140625" style="14" customWidth="1"/>
    <col min="5382" max="5383" width="0" style="14" hidden="1" customWidth="1"/>
    <col min="5384" max="5384" width="12.28515625" style="14" customWidth="1"/>
    <col min="5385" max="5385" width="14.85546875" style="14" customWidth="1"/>
    <col min="5386" max="5386" width="0" style="14" hidden="1" customWidth="1"/>
    <col min="5387" max="5387" width="34.5703125" style="14" customWidth="1"/>
    <col min="5388" max="5388" width="9.140625" style="14"/>
    <col min="5389" max="5389" width="9.85546875" style="14" customWidth="1"/>
    <col min="5390" max="5391" width="10" style="14" customWidth="1"/>
    <col min="5392" max="5392" width="10.5703125" style="14" customWidth="1"/>
    <col min="5393" max="5394" width="0" style="14" hidden="1" customWidth="1"/>
    <col min="5395" max="5395" width="12.140625" style="14" customWidth="1"/>
    <col min="5396" max="5396" width="9.5703125" style="14" customWidth="1"/>
    <col min="5397" max="5397" width="0" style="14" hidden="1" customWidth="1"/>
    <col min="5398" max="5398" width="9.5703125" style="14" customWidth="1"/>
    <col min="5399" max="5628" width="9.140625" style="14"/>
    <col min="5629" max="5629" width="38.85546875" style="14" customWidth="1"/>
    <col min="5630" max="5630" width="9.42578125" style="14" customWidth="1"/>
    <col min="5631" max="5631" width="10.140625" style="14" customWidth="1"/>
    <col min="5632" max="5632" width="14" style="14" customWidth="1"/>
    <col min="5633" max="5633" width="10.5703125" style="14" customWidth="1"/>
    <col min="5634" max="5635" width="12.42578125" style="14" customWidth="1"/>
    <col min="5636" max="5636" width="10.42578125" style="14" customWidth="1"/>
    <col min="5637" max="5637" width="14.140625" style="14" customWidth="1"/>
    <col min="5638" max="5639" width="0" style="14" hidden="1" customWidth="1"/>
    <col min="5640" max="5640" width="12.28515625" style="14" customWidth="1"/>
    <col min="5641" max="5641" width="14.85546875" style="14" customWidth="1"/>
    <col min="5642" max="5642" width="0" style="14" hidden="1" customWidth="1"/>
    <col min="5643" max="5643" width="34.5703125" style="14" customWidth="1"/>
    <col min="5644" max="5644" width="9.140625" style="14"/>
    <col min="5645" max="5645" width="9.85546875" style="14" customWidth="1"/>
    <col min="5646" max="5647" width="10" style="14" customWidth="1"/>
    <col min="5648" max="5648" width="10.5703125" style="14" customWidth="1"/>
    <col min="5649" max="5650" width="0" style="14" hidden="1" customWidth="1"/>
    <col min="5651" max="5651" width="12.140625" style="14" customWidth="1"/>
    <col min="5652" max="5652" width="9.5703125" style="14" customWidth="1"/>
    <col min="5653" max="5653" width="0" style="14" hidden="1" customWidth="1"/>
    <col min="5654" max="5654" width="9.5703125" style="14" customWidth="1"/>
    <col min="5655" max="5884" width="9.140625" style="14"/>
    <col min="5885" max="5885" width="38.85546875" style="14" customWidth="1"/>
    <col min="5886" max="5886" width="9.42578125" style="14" customWidth="1"/>
    <col min="5887" max="5887" width="10.140625" style="14" customWidth="1"/>
    <col min="5888" max="5888" width="14" style="14" customWidth="1"/>
    <col min="5889" max="5889" width="10.5703125" style="14" customWidth="1"/>
    <col min="5890" max="5891" width="12.42578125" style="14" customWidth="1"/>
    <col min="5892" max="5892" width="10.42578125" style="14" customWidth="1"/>
    <col min="5893" max="5893" width="14.140625" style="14" customWidth="1"/>
    <col min="5894" max="5895" width="0" style="14" hidden="1" customWidth="1"/>
    <col min="5896" max="5896" width="12.28515625" style="14" customWidth="1"/>
    <col min="5897" max="5897" width="14.85546875" style="14" customWidth="1"/>
    <col min="5898" max="5898" width="0" style="14" hidden="1" customWidth="1"/>
    <col min="5899" max="5899" width="34.5703125" style="14" customWidth="1"/>
    <col min="5900" max="5900" width="9.140625" style="14"/>
    <col min="5901" max="5901" width="9.85546875" style="14" customWidth="1"/>
    <col min="5902" max="5903" width="10" style="14" customWidth="1"/>
    <col min="5904" max="5904" width="10.5703125" style="14" customWidth="1"/>
    <col min="5905" max="5906" width="0" style="14" hidden="1" customWidth="1"/>
    <col min="5907" max="5907" width="12.140625" style="14" customWidth="1"/>
    <col min="5908" max="5908" width="9.5703125" style="14" customWidth="1"/>
    <col min="5909" max="5909" width="0" style="14" hidden="1" customWidth="1"/>
    <col min="5910" max="5910" width="9.5703125" style="14" customWidth="1"/>
    <col min="5911" max="6140" width="9.140625" style="14"/>
    <col min="6141" max="6141" width="38.85546875" style="14" customWidth="1"/>
    <col min="6142" max="6142" width="9.42578125" style="14" customWidth="1"/>
    <col min="6143" max="6143" width="10.140625" style="14" customWidth="1"/>
    <col min="6144" max="6144" width="14" style="14" customWidth="1"/>
    <col min="6145" max="6145" width="10.5703125" style="14" customWidth="1"/>
    <col min="6146" max="6147" width="12.42578125" style="14" customWidth="1"/>
    <col min="6148" max="6148" width="10.42578125" style="14" customWidth="1"/>
    <col min="6149" max="6149" width="14.140625" style="14" customWidth="1"/>
    <col min="6150" max="6151" width="0" style="14" hidden="1" customWidth="1"/>
    <col min="6152" max="6152" width="12.28515625" style="14" customWidth="1"/>
    <col min="6153" max="6153" width="14.85546875" style="14" customWidth="1"/>
    <col min="6154" max="6154" width="0" style="14" hidden="1" customWidth="1"/>
    <col min="6155" max="6155" width="34.5703125" style="14" customWidth="1"/>
    <col min="6156" max="6156" width="9.140625" style="14"/>
    <col min="6157" max="6157" width="9.85546875" style="14" customWidth="1"/>
    <col min="6158" max="6159" width="10" style="14" customWidth="1"/>
    <col min="6160" max="6160" width="10.5703125" style="14" customWidth="1"/>
    <col min="6161" max="6162" width="0" style="14" hidden="1" customWidth="1"/>
    <col min="6163" max="6163" width="12.140625" style="14" customWidth="1"/>
    <col min="6164" max="6164" width="9.5703125" style="14" customWidth="1"/>
    <col min="6165" max="6165" width="0" style="14" hidden="1" customWidth="1"/>
    <col min="6166" max="6166" width="9.5703125" style="14" customWidth="1"/>
    <col min="6167" max="6396" width="9.140625" style="14"/>
    <col min="6397" max="6397" width="38.85546875" style="14" customWidth="1"/>
    <col min="6398" max="6398" width="9.42578125" style="14" customWidth="1"/>
    <col min="6399" max="6399" width="10.140625" style="14" customWidth="1"/>
    <col min="6400" max="6400" width="14" style="14" customWidth="1"/>
    <col min="6401" max="6401" width="10.5703125" style="14" customWidth="1"/>
    <col min="6402" max="6403" width="12.42578125" style="14" customWidth="1"/>
    <col min="6404" max="6404" width="10.42578125" style="14" customWidth="1"/>
    <col min="6405" max="6405" width="14.140625" style="14" customWidth="1"/>
    <col min="6406" max="6407" width="0" style="14" hidden="1" customWidth="1"/>
    <col min="6408" max="6408" width="12.28515625" style="14" customWidth="1"/>
    <col min="6409" max="6409" width="14.85546875" style="14" customWidth="1"/>
    <col min="6410" max="6410" width="0" style="14" hidden="1" customWidth="1"/>
    <col min="6411" max="6411" width="34.5703125" style="14" customWidth="1"/>
    <col min="6412" max="6412" width="9.140625" style="14"/>
    <col min="6413" max="6413" width="9.85546875" style="14" customWidth="1"/>
    <col min="6414" max="6415" width="10" style="14" customWidth="1"/>
    <col min="6416" max="6416" width="10.5703125" style="14" customWidth="1"/>
    <col min="6417" max="6418" width="0" style="14" hidden="1" customWidth="1"/>
    <col min="6419" max="6419" width="12.140625" style="14" customWidth="1"/>
    <col min="6420" max="6420" width="9.5703125" style="14" customWidth="1"/>
    <col min="6421" max="6421" width="0" style="14" hidden="1" customWidth="1"/>
    <col min="6422" max="6422" width="9.5703125" style="14" customWidth="1"/>
    <col min="6423" max="6652" width="9.140625" style="14"/>
    <col min="6653" max="6653" width="38.85546875" style="14" customWidth="1"/>
    <col min="6654" max="6654" width="9.42578125" style="14" customWidth="1"/>
    <col min="6655" max="6655" width="10.140625" style="14" customWidth="1"/>
    <col min="6656" max="6656" width="14" style="14" customWidth="1"/>
    <col min="6657" max="6657" width="10.5703125" style="14" customWidth="1"/>
    <col min="6658" max="6659" width="12.42578125" style="14" customWidth="1"/>
    <col min="6660" max="6660" width="10.42578125" style="14" customWidth="1"/>
    <col min="6661" max="6661" width="14.140625" style="14" customWidth="1"/>
    <col min="6662" max="6663" width="0" style="14" hidden="1" customWidth="1"/>
    <col min="6664" max="6664" width="12.28515625" style="14" customWidth="1"/>
    <col min="6665" max="6665" width="14.85546875" style="14" customWidth="1"/>
    <col min="6666" max="6666" width="0" style="14" hidden="1" customWidth="1"/>
    <col min="6667" max="6667" width="34.5703125" style="14" customWidth="1"/>
    <col min="6668" max="6668" width="9.140625" style="14"/>
    <col min="6669" max="6669" width="9.85546875" style="14" customWidth="1"/>
    <col min="6670" max="6671" width="10" style="14" customWidth="1"/>
    <col min="6672" max="6672" width="10.5703125" style="14" customWidth="1"/>
    <col min="6673" max="6674" width="0" style="14" hidden="1" customWidth="1"/>
    <col min="6675" max="6675" width="12.140625" style="14" customWidth="1"/>
    <col min="6676" max="6676" width="9.5703125" style="14" customWidth="1"/>
    <col min="6677" max="6677" width="0" style="14" hidden="1" customWidth="1"/>
    <col min="6678" max="6678" width="9.5703125" style="14" customWidth="1"/>
    <col min="6679" max="6908" width="9.140625" style="14"/>
    <col min="6909" max="6909" width="38.85546875" style="14" customWidth="1"/>
    <col min="6910" max="6910" width="9.42578125" style="14" customWidth="1"/>
    <col min="6911" max="6911" width="10.140625" style="14" customWidth="1"/>
    <col min="6912" max="6912" width="14" style="14" customWidth="1"/>
    <col min="6913" max="6913" width="10.5703125" style="14" customWidth="1"/>
    <col min="6914" max="6915" width="12.42578125" style="14" customWidth="1"/>
    <col min="6916" max="6916" width="10.42578125" style="14" customWidth="1"/>
    <col min="6917" max="6917" width="14.140625" style="14" customWidth="1"/>
    <col min="6918" max="6919" width="0" style="14" hidden="1" customWidth="1"/>
    <col min="6920" max="6920" width="12.28515625" style="14" customWidth="1"/>
    <col min="6921" max="6921" width="14.85546875" style="14" customWidth="1"/>
    <col min="6922" max="6922" width="0" style="14" hidden="1" customWidth="1"/>
    <col min="6923" max="6923" width="34.5703125" style="14" customWidth="1"/>
    <col min="6924" max="6924" width="9.140625" style="14"/>
    <col min="6925" max="6925" width="9.85546875" style="14" customWidth="1"/>
    <col min="6926" max="6927" width="10" style="14" customWidth="1"/>
    <col min="6928" max="6928" width="10.5703125" style="14" customWidth="1"/>
    <col min="6929" max="6930" width="0" style="14" hidden="1" customWidth="1"/>
    <col min="6931" max="6931" width="12.140625" style="14" customWidth="1"/>
    <col min="6932" max="6932" width="9.5703125" style="14" customWidth="1"/>
    <col min="6933" max="6933" width="0" style="14" hidden="1" customWidth="1"/>
    <col min="6934" max="6934" width="9.5703125" style="14" customWidth="1"/>
    <col min="6935" max="7164" width="9.140625" style="14"/>
    <col min="7165" max="7165" width="38.85546875" style="14" customWidth="1"/>
    <col min="7166" max="7166" width="9.42578125" style="14" customWidth="1"/>
    <col min="7167" max="7167" width="10.140625" style="14" customWidth="1"/>
    <col min="7168" max="7168" width="14" style="14" customWidth="1"/>
    <col min="7169" max="7169" width="10.5703125" style="14" customWidth="1"/>
    <col min="7170" max="7171" width="12.42578125" style="14" customWidth="1"/>
    <col min="7172" max="7172" width="10.42578125" style="14" customWidth="1"/>
    <col min="7173" max="7173" width="14.140625" style="14" customWidth="1"/>
    <col min="7174" max="7175" width="0" style="14" hidden="1" customWidth="1"/>
    <col min="7176" max="7176" width="12.28515625" style="14" customWidth="1"/>
    <col min="7177" max="7177" width="14.85546875" style="14" customWidth="1"/>
    <col min="7178" max="7178" width="0" style="14" hidden="1" customWidth="1"/>
    <col min="7179" max="7179" width="34.5703125" style="14" customWidth="1"/>
    <col min="7180" max="7180" width="9.140625" style="14"/>
    <col min="7181" max="7181" width="9.85546875" style="14" customWidth="1"/>
    <col min="7182" max="7183" width="10" style="14" customWidth="1"/>
    <col min="7184" max="7184" width="10.5703125" style="14" customWidth="1"/>
    <col min="7185" max="7186" width="0" style="14" hidden="1" customWidth="1"/>
    <col min="7187" max="7187" width="12.140625" style="14" customWidth="1"/>
    <col min="7188" max="7188" width="9.5703125" style="14" customWidth="1"/>
    <col min="7189" max="7189" width="0" style="14" hidden="1" customWidth="1"/>
    <col min="7190" max="7190" width="9.5703125" style="14" customWidth="1"/>
    <col min="7191" max="7420" width="9.140625" style="14"/>
    <col min="7421" max="7421" width="38.85546875" style="14" customWidth="1"/>
    <col min="7422" max="7422" width="9.42578125" style="14" customWidth="1"/>
    <col min="7423" max="7423" width="10.140625" style="14" customWidth="1"/>
    <col min="7424" max="7424" width="14" style="14" customWidth="1"/>
    <col min="7425" max="7425" width="10.5703125" style="14" customWidth="1"/>
    <col min="7426" max="7427" width="12.42578125" style="14" customWidth="1"/>
    <col min="7428" max="7428" width="10.42578125" style="14" customWidth="1"/>
    <col min="7429" max="7429" width="14.140625" style="14" customWidth="1"/>
    <col min="7430" max="7431" width="0" style="14" hidden="1" customWidth="1"/>
    <col min="7432" max="7432" width="12.28515625" style="14" customWidth="1"/>
    <col min="7433" max="7433" width="14.85546875" style="14" customWidth="1"/>
    <col min="7434" max="7434" width="0" style="14" hidden="1" customWidth="1"/>
    <col min="7435" max="7435" width="34.5703125" style="14" customWidth="1"/>
    <col min="7436" max="7436" width="9.140625" style="14"/>
    <col min="7437" max="7437" width="9.85546875" style="14" customWidth="1"/>
    <col min="7438" max="7439" width="10" style="14" customWidth="1"/>
    <col min="7440" max="7440" width="10.5703125" style="14" customWidth="1"/>
    <col min="7441" max="7442" width="0" style="14" hidden="1" customWidth="1"/>
    <col min="7443" max="7443" width="12.140625" style="14" customWidth="1"/>
    <col min="7444" max="7444" width="9.5703125" style="14" customWidth="1"/>
    <col min="7445" max="7445" width="0" style="14" hidden="1" customWidth="1"/>
    <col min="7446" max="7446" width="9.5703125" style="14" customWidth="1"/>
    <col min="7447" max="7676" width="9.140625" style="14"/>
    <col min="7677" max="7677" width="38.85546875" style="14" customWidth="1"/>
    <col min="7678" max="7678" width="9.42578125" style="14" customWidth="1"/>
    <col min="7679" max="7679" width="10.140625" style="14" customWidth="1"/>
    <col min="7680" max="7680" width="14" style="14" customWidth="1"/>
    <col min="7681" max="7681" width="10.5703125" style="14" customWidth="1"/>
    <col min="7682" max="7683" width="12.42578125" style="14" customWidth="1"/>
    <col min="7684" max="7684" width="10.42578125" style="14" customWidth="1"/>
    <col min="7685" max="7685" width="14.140625" style="14" customWidth="1"/>
    <col min="7686" max="7687" width="0" style="14" hidden="1" customWidth="1"/>
    <col min="7688" max="7688" width="12.28515625" style="14" customWidth="1"/>
    <col min="7689" max="7689" width="14.85546875" style="14" customWidth="1"/>
    <col min="7690" max="7690" width="0" style="14" hidden="1" customWidth="1"/>
    <col min="7691" max="7691" width="34.5703125" style="14" customWidth="1"/>
    <col min="7692" max="7692" width="9.140625" style="14"/>
    <col min="7693" max="7693" width="9.85546875" style="14" customWidth="1"/>
    <col min="7694" max="7695" width="10" style="14" customWidth="1"/>
    <col min="7696" max="7696" width="10.5703125" style="14" customWidth="1"/>
    <col min="7697" max="7698" width="0" style="14" hidden="1" customWidth="1"/>
    <col min="7699" max="7699" width="12.140625" style="14" customWidth="1"/>
    <col min="7700" max="7700" width="9.5703125" style="14" customWidth="1"/>
    <col min="7701" max="7701" width="0" style="14" hidden="1" customWidth="1"/>
    <col min="7702" max="7702" width="9.5703125" style="14" customWidth="1"/>
    <col min="7703" max="7932" width="9.140625" style="14"/>
    <col min="7933" max="7933" width="38.85546875" style="14" customWidth="1"/>
    <col min="7934" max="7934" width="9.42578125" style="14" customWidth="1"/>
    <col min="7935" max="7935" width="10.140625" style="14" customWidth="1"/>
    <col min="7936" max="7936" width="14" style="14" customWidth="1"/>
    <col min="7937" max="7937" width="10.5703125" style="14" customWidth="1"/>
    <col min="7938" max="7939" width="12.42578125" style="14" customWidth="1"/>
    <col min="7940" max="7940" width="10.42578125" style="14" customWidth="1"/>
    <col min="7941" max="7941" width="14.140625" style="14" customWidth="1"/>
    <col min="7942" max="7943" width="0" style="14" hidden="1" customWidth="1"/>
    <col min="7944" max="7944" width="12.28515625" style="14" customWidth="1"/>
    <col min="7945" max="7945" width="14.85546875" style="14" customWidth="1"/>
    <col min="7946" max="7946" width="0" style="14" hidden="1" customWidth="1"/>
    <col min="7947" max="7947" width="34.5703125" style="14" customWidth="1"/>
    <col min="7948" max="7948" width="9.140625" style="14"/>
    <col min="7949" max="7949" width="9.85546875" style="14" customWidth="1"/>
    <col min="7950" max="7951" width="10" style="14" customWidth="1"/>
    <col min="7952" max="7952" width="10.5703125" style="14" customWidth="1"/>
    <col min="7953" max="7954" width="0" style="14" hidden="1" customWidth="1"/>
    <col min="7955" max="7955" width="12.140625" style="14" customWidth="1"/>
    <col min="7956" max="7956" width="9.5703125" style="14" customWidth="1"/>
    <col min="7957" max="7957" width="0" style="14" hidden="1" customWidth="1"/>
    <col min="7958" max="7958" width="9.5703125" style="14" customWidth="1"/>
    <col min="7959" max="8188" width="9.140625" style="14"/>
    <col min="8189" max="8189" width="38.85546875" style="14" customWidth="1"/>
    <col min="8190" max="8190" width="9.42578125" style="14" customWidth="1"/>
    <col min="8191" max="8191" width="10.140625" style="14" customWidth="1"/>
    <col min="8192" max="8192" width="14" style="14" customWidth="1"/>
    <col min="8193" max="8193" width="10.5703125" style="14" customWidth="1"/>
    <col min="8194" max="8195" width="12.42578125" style="14" customWidth="1"/>
    <col min="8196" max="8196" width="10.42578125" style="14" customWidth="1"/>
    <col min="8197" max="8197" width="14.140625" style="14" customWidth="1"/>
    <col min="8198" max="8199" width="0" style="14" hidden="1" customWidth="1"/>
    <col min="8200" max="8200" width="12.28515625" style="14" customWidth="1"/>
    <col min="8201" max="8201" width="14.85546875" style="14" customWidth="1"/>
    <col min="8202" max="8202" width="0" style="14" hidden="1" customWidth="1"/>
    <col min="8203" max="8203" width="34.5703125" style="14" customWidth="1"/>
    <col min="8204" max="8204" width="9.140625" style="14"/>
    <col min="8205" max="8205" width="9.85546875" style="14" customWidth="1"/>
    <col min="8206" max="8207" width="10" style="14" customWidth="1"/>
    <col min="8208" max="8208" width="10.5703125" style="14" customWidth="1"/>
    <col min="8209" max="8210" width="0" style="14" hidden="1" customWidth="1"/>
    <col min="8211" max="8211" width="12.140625" style="14" customWidth="1"/>
    <col min="8212" max="8212" width="9.5703125" style="14" customWidth="1"/>
    <col min="8213" max="8213" width="0" style="14" hidden="1" customWidth="1"/>
    <col min="8214" max="8214" width="9.5703125" style="14" customWidth="1"/>
    <col min="8215" max="8444" width="9.140625" style="14"/>
    <col min="8445" max="8445" width="38.85546875" style="14" customWidth="1"/>
    <col min="8446" max="8446" width="9.42578125" style="14" customWidth="1"/>
    <col min="8447" max="8447" width="10.140625" style="14" customWidth="1"/>
    <col min="8448" max="8448" width="14" style="14" customWidth="1"/>
    <col min="8449" max="8449" width="10.5703125" style="14" customWidth="1"/>
    <col min="8450" max="8451" width="12.42578125" style="14" customWidth="1"/>
    <col min="8452" max="8452" width="10.42578125" style="14" customWidth="1"/>
    <col min="8453" max="8453" width="14.140625" style="14" customWidth="1"/>
    <col min="8454" max="8455" width="0" style="14" hidden="1" customWidth="1"/>
    <col min="8456" max="8456" width="12.28515625" style="14" customWidth="1"/>
    <col min="8457" max="8457" width="14.85546875" style="14" customWidth="1"/>
    <col min="8458" max="8458" width="0" style="14" hidden="1" customWidth="1"/>
    <col min="8459" max="8459" width="34.5703125" style="14" customWidth="1"/>
    <col min="8460" max="8460" width="9.140625" style="14"/>
    <col min="8461" max="8461" width="9.85546875" style="14" customWidth="1"/>
    <col min="8462" max="8463" width="10" style="14" customWidth="1"/>
    <col min="8464" max="8464" width="10.5703125" style="14" customWidth="1"/>
    <col min="8465" max="8466" width="0" style="14" hidden="1" customWidth="1"/>
    <col min="8467" max="8467" width="12.140625" style="14" customWidth="1"/>
    <col min="8468" max="8468" width="9.5703125" style="14" customWidth="1"/>
    <col min="8469" max="8469" width="0" style="14" hidden="1" customWidth="1"/>
    <col min="8470" max="8470" width="9.5703125" style="14" customWidth="1"/>
    <col min="8471" max="8700" width="9.140625" style="14"/>
    <col min="8701" max="8701" width="38.85546875" style="14" customWidth="1"/>
    <col min="8702" max="8702" width="9.42578125" style="14" customWidth="1"/>
    <col min="8703" max="8703" width="10.140625" style="14" customWidth="1"/>
    <col min="8704" max="8704" width="14" style="14" customWidth="1"/>
    <col min="8705" max="8705" width="10.5703125" style="14" customWidth="1"/>
    <col min="8706" max="8707" width="12.42578125" style="14" customWidth="1"/>
    <col min="8708" max="8708" width="10.42578125" style="14" customWidth="1"/>
    <col min="8709" max="8709" width="14.140625" style="14" customWidth="1"/>
    <col min="8710" max="8711" width="0" style="14" hidden="1" customWidth="1"/>
    <col min="8712" max="8712" width="12.28515625" style="14" customWidth="1"/>
    <col min="8713" max="8713" width="14.85546875" style="14" customWidth="1"/>
    <col min="8714" max="8714" width="0" style="14" hidden="1" customWidth="1"/>
    <col min="8715" max="8715" width="34.5703125" style="14" customWidth="1"/>
    <col min="8716" max="8716" width="9.140625" style="14"/>
    <col min="8717" max="8717" width="9.85546875" style="14" customWidth="1"/>
    <col min="8718" max="8719" width="10" style="14" customWidth="1"/>
    <col min="8720" max="8720" width="10.5703125" style="14" customWidth="1"/>
    <col min="8721" max="8722" width="0" style="14" hidden="1" customWidth="1"/>
    <col min="8723" max="8723" width="12.140625" style="14" customWidth="1"/>
    <col min="8724" max="8724" width="9.5703125" style="14" customWidth="1"/>
    <col min="8725" max="8725" width="0" style="14" hidden="1" customWidth="1"/>
    <col min="8726" max="8726" width="9.5703125" style="14" customWidth="1"/>
    <col min="8727" max="8956" width="9.140625" style="14"/>
    <col min="8957" max="8957" width="38.85546875" style="14" customWidth="1"/>
    <col min="8958" max="8958" width="9.42578125" style="14" customWidth="1"/>
    <col min="8959" max="8959" width="10.140625" style="14" customWidth="1"/>
    <col min="8960" max="8960" width="14" style="14" customWidth="1"/>
    <col min="8961" max="8961" width="10.5703125" style="14" customWidth="1"/>
    <col min="8962" max="8963" width="12.42578125" style="14" customWidth="1"/>
    <col min="8964" max="8964" width="10.42578125" style="14" customWidth="1"/>
    <col min="8965" max="8965" width="14.140625" style="14" customWidth="1"/>
    <col min="8966" max="8967" width="0" style="14" hidden="1" customWidth="1"/>
    <col min="8968" max="8968" width="12.28515625" style="14" customWidth="1"/>
    <col min="8969" max="8969" width="14.85546875" style="14" customWidth="1"/>
    <col min="8970" max="8970" width="0" style="14" hidden="1" customWidth="1"/>
    <col min="8971" max="8971" width="34.5703125" style="14" customWidth="1"/>
    <col min="8972" max="8972" width="9.140625" style="14"/>
    <col min="8973" max="8973" width="9.85546875" style="14" customWidth="1"/>
    <col min="8974" max="8975" width="10" style="14" customWidth="1"/>
    <col min="8976" max="8976" width="10.5703125" style="14" customWidth="1"/>
    <col min="8977" max="8978" width="0" style="14" hidden="1" customWidth="1"/>
    <col min="8979" max="8979" width="12.140625" style="14" customWidth="1"/>
    <col min="8980" max="8980" width="9.5703125" style="14" customWidth="1"/>
    <col min="8981" max="8981" width="0" style="14" hidden="1" customWidth="1"/>
    <col min="8982" max="8982" width="9.5703125" style="14" customWidth="1"/>
    <col min="8983" max="9212" width="9.140625" style="14"/>
    <col min="9213" max="9213" width="38.85546875" style="14" customWidth="1"/>
    <col min="9214" max="9214" width="9.42578125" style="14" customWidth="1"/>
    <col min="9215" max="9215" width="10.140625" style="14" customWidth="1"/>
    <col min="9216" max="9216" width="14" style="14" customWidth="1"/>
    <col min="9217" max="9217" width="10.5703125" style="14" customWidth="1"/>
    <col min="9218" max="9219" width="12.42578125" style="14" customWidth="1"/>
    <col min="9220" max="9220" width="10.42578125" style="14" customWidth="1"/>
    <col min="9221" max="9221" width="14.140625" style="14" customWidth="1"/>
    <col min="9222" max="9223" width="0" style="14" hidden="1" customWidth="1"/>
    <col min="9224" max="9224" width="12.28515625" style="14" customWidth="1"/>
    <col min="9225" max="9225" width="14.85546875" style="14" customWidth="1"/>
    <col min="9226" max="9226" width="0" style="14" hidden="1" customWidth="1"/>
    <col min="9227" max="9227" width="34.5703125" style="14" customWidth="1"/>
    <col min="9228" max="9228" width="9.140625" style="14"/>
    <col min="9229" max="9229" width="9.85546875" style="14" customWidth="1"/>
    <col min="9230" max="9231" width="10" style="14" customWidth="1"/>
    <col min="9232" max="9232" width="10.5703125" style="14" customWidth="1"/>
    <col min="9233" max="9234" width="0" style="14" hidden="1" customWidth="1"/>
    <col min="9235" max="9235" width="12.140625" style="14" customWidth="1"/>
    <col min="9236" max="9236" width="9.5703125" style="14" customWidth="1"/>
    <col min="9237" max="9237" width="0" style="14" hidden="1" customWidth="1"/>
    <col min="9238" max="9238" width="9.5703125" style="14" customWidth="1"/>
    <col min="9239" max="9468" width="9.140625" style="14"/>
    <col min="9469" max="9469" width="38.85546875" style="14" customWidth="1"/>
    <col min="9470" max="9470" width="9.42578125" style="14" customWidth="1"/>
    <col min="9471" max="9471" width="10.140625" style="14" customWidth="1"/>
    <col min="9472" max="9472" width="14" style="14" customWidth="1"/>
    <col min="9473" max="9473" width="10.5703125" style="14" customWidth="1"/>
    <col min="9474" max="9475" width="12.42578125" style="14" customWidth="1"/>
    <col min="9476" max="9476" width="10.42578125" style="14" customWidth="1"/>
    <col min="9477" max="9477" width="14.140625" style="14" customWidth="1"/>
    <col min="9478" max="9479" width="0" style="14" hidden="1" customWidth="1"/>
    <col min="9480" max="9480" width="12.28515625" style="14" customWidth="1"/>
    <col min="9481" max="9481" width="14.85546875" style="14" customWidth="1"/>
    <col min="9482" max="9482" width="0" style="14" hidden="1" customWidth="1"/>
    <col min="9483" max="9483" width="34.5703125" style="14" customWidth="1"/>
    <col min="9484" max="9484" width="9.140625" style="14"/>
    <col min="9485" max="9485" width="9.85546875" style="14" customWidth="1"/>
    <col min="9486" max="9487" width="10" style="14" customWidth="1"/>
    <col min="9488" max="9488" width="10.5703125" style="14" customWidth="1"/>
    <col min="9489" max="9490" width="0" style="14" hidden="1" customWidth="1"/>
    <col min="9491" max="9491" width="12.140625" style="14" customWidth="1"/>
    <col min="9492" max="9492" width="9.5703125" style="14" customWidth="1"/>
    <col min="9493" max="9493" width="0" style="14" hidden="1" customWidth="1"/>
    <col min="9494" max="9494" width="9.5703125" style="14" customWidth="1"/>
    <col min="9495" max="9724" width="9.140625" style="14"/>
    <col min="9725" max="9725" width="38.85546875" style="14" customWidth="1"/>
    <col min="9726" max="9726" width="9.42578125" style="14" customWidth="1"/>
    <col min="9727" max="9727" width="10.140625" style="14" customWidth="1"/>
    <col min="9728" max="9728" width="14" style="14" customWidth="1"/>
    <col min="9729" max="9729" width="10.5703125" style="14" customWidth="1"/>
    <col min="9730" max="9731" width="12.42578125" style="14" customWidth="1"/>
    <col min="9732" max="9732" width="10.42578125" style="14" customWidth="1"/>
    <col min="9733" max="9733" width="14.140625" style="14" customWidth="1"/>
    <col min="9734" max="9735" width="0" style="14" hidden="1" customWidth="1"/>
    <col min="9736" max="9736" width="12.28515625" style="14" customWidth="1"/>
    <col min="9737" max="9737" width="14.85546875" style="14" customWidth="1"/>
    <col min="9738" max="9738" width="0" style="14" hidden="1" customWidth="1"/>
    <col min="9739" max="9739" width="34.5703125" style="14" customWidth="1"/>
    <col min="9740" max="9740" width="9.140625" style="14"/>
    <col min="9741" max="9741" width="9.85546875" style="14" customWidth="1"/>
    <col min="9742" max="9743" width="10" style="14" customWidth="1"/>
    <col min="9744" max="9744" width="10.5703125" style="14" customWidth="1"/>
    <col min="9745" max="9746" width="0" style="14" hidden="1" customWidth="1"/>
    <col min="9747" max="9747" width="12.140625" style="14" customWidth="1"/>
    <col min="9748" max="9748" width="9.5703125" style="14" customWidth="1"/>
    <col min="9749" max="9749" width="0" style="14" hidden="1" customWidth="1"/>
    <col min="9750" max="9750" width="9.5703125" style="14" customWidth="1"/>
    <col min="9751" max="9980" width="9.140625" style="14"/>
    <col min="9981" max="9981" width="38.85546875" style="14" customWidth="1"/>
    <col min="9982" max="9982" width="9.42578125" style="14" customWidth="1"/>
    <col min="9983" max="9983" width="10.140625" style="14" customWidth="1"/>
    <col min="9984" max="9984" width="14" style="14" customWidth="1"/>
    <col min="9985" max="9985" width="10.5703125" style="14" customWidth="1"/>
    <col min="9986" max="9987" width="12.42578125" style="14" customWidth="1"/>
    <col min="9988" max="9988" width="10.42578125" style="14" customWidth="1"/>
    <col min="9989" max="9989" width="14.140625" style="14" customWidth="1"/>
    <col min="9990" max="9991" width="0" style="14" hidden="1" customWidth="1"/>
    <col min="9992" max="9992" width="12.28515625" style="14" customWidth="1"/>
    <col min="9993" max="9993" width="14.85546875" style="14" customWidth="1"/>
    <col min="9994" max="9994" width="0" style="14" hidden="1" customWidth="1"/>
    <col min="9995" max="9995" width="34.5703125" style="14" customWidth="1"/>
    <col min="9996" max="9996" width="9.140625" style="14"/>
    <col min="9997" max="9997" width="9.85546875" style="14" customWidth="1"/>
    <col min="9998" max="9999" width="10" style="14" customWidth="1"/>
    <col min="10000" max="10000" width="10.5703125" style="14" customWidth="1"/>
    <col min="10001" max="10002" width="0" style="14" hidden="1" customWidth="1"/>
    <col min="10003" max="10003" width="12.140625" style="14" customWidth="1"/>
    <col min="10004" max="10004" width="9.5703125" style="14" customWidth="1"/>
    <col min="10005" max="10005" width="0" style="14" hidden="1" customWidth="1"/>
    <col min="10006" max="10006" width="9.5703125" style="14" customWidth="1"/>
    <col min="10007" max="10236" width="9.140625" style="14"/>
    <col min="10237" max="10237" width="38.85546875" style="14" customWidth="1"/>
    <col min="10238" max="10238" width="9.42578125" style="14" customWidth="1"/>
    <col min="10239" max="10239" width="10.140625" style="14" customWidth="1"/>
    <col min="10240" max="10240" width="14" style="14" customWidth="1"/>
    <col min="10241" max="10241" width="10.5703125" style="14" customWidth="1"/>
    <col min="10242" max="10243" width="12.42578125" style="14" customWidth="1"/>
    <col min="10244" max="10244" width="10.42578125" style="14" customWidth="1"/>
    <col min="10245" max="10245" width="14.140625" style="14" customWidth="1"/>
    <col min="10246" max="10247" width="0" style="14" hidden="1" customWidth="1"/>
    <col min="10248" max="10248" width="12.28515625" style="14" customWidth="1"/>
    <col min="10249" max="10249" width="14.85546875" style="14" customWidth="1"/>
    <col min="10250" max="10250" width="0" style="14" hidden="1" customWidth="1"/>
    <col min="10251" max="10251" width="34.5703125" style="14" customWidth="1"/>
    <col min="10252" max="10252" width="9.140625" style="14"/>
    <col min="10253" max="10253" width="9.85546875" style="14" customWidth="1"/>
    <col min="10254" max="10255" width="10" style="14" customWidth="1"/>
    <col min="10256" max="10256" width="10.5703125" style="14" customWidth="1"/>
    <col min="10257" max="10258" width="0" style="14" hidden="1" customWidth="1"/>
    <col min="10259" max="10259" width="12.140625" style="14" customWidth="1"/>
    <col min="10260" max="10260" width="9.5703125" style="14" customWidth="1"/>
    <col min="10261" max="10261" width="0" style="14" hidden="1" customWidth="1"/>
    <col min="10262" max="10262" width="9.5703125" style="14" customWidth="1"/>
    <col min="10263" max="10492" width="9.140625" style="14"/>
    <col min="10493" max="10493" width="38.85546875" style="14" customWidth="1"/>
    <col min="10494" max="10494" width="9.42578125" style="14" customWidth="1"/>
    <col min="10495" max="10495" width="10.140625" style="14" customWidth="1"/>
    <col min="10496" max="10496" width="14" style="14" customWidth="1"/>
    <col min="10497" max="10497" width="10.5703125" style="14" customWidth="1"/>
    <col min="10498" max="10499" width="12.42578125" style="14" customWidth="1"/>
    <col min="10500" max="10500" width="10.42578125" style="14" customWidth="1"/>
    <col min="10501" max="10501" width="14.140625" style="14" customWidth="1"/>
    <col min="10502" max="10503" width="0" style="14" hidden="1" customWidth="1"/>
    <col min="10504" max="10504" width="12.28515625" style="14" customWidth="1"/>
    <col min="10505" max="10505" width="14.85546875" style="14" customWidth="1"/>
    <col min="10506" max="10506" width="0" style="14" hidden="1" customWidth="1"/>
    <col min="10507" max="10507" width="34.5703125" style="14" customWidth="1"/>
    <col min="10508" max="10508" width="9.140625" style="14"/>
    <col min="10509" max="10509" width="9.85546875" style="14" customWidth="1"/>
    <col min="10510" max="10511" width="10" style="14" customWidth="1"/>
    <col min="10512" max="10512" width="10.5703125" style="14" customWidth="1"/>
    <col min="10513" max="10514" width="0" style="14" hidden="1" customWidth="1"/>
    <col min="10515" max="10515" width="12.140625" style="14" customWidth="1"/>
    <col min="10516" max="10516" width="9.5703125" style="14" customWidth="1"/>
    <col min="10517" max="10517" width="0" style="14" hidden="1" customWidth="1"/>
    <col min="10518" max="10518" width="9.5703125" style="14" customWidth="1"/>
    <col min="10519" max="10748" width="9.140625" style="14"/>
    <col min="10749" max="10749" width="38.85546875" style="14" customWidth="1"/>
    <col min="10750" max="10750" width="9.42578125" style="14" customWidth="1"/>
    <col min="10751" max="10751" width="10.140625" style="14" customWidth="1"/>
    <col min="10752" max="10752" width="14" style="14" customWidth="1"/>
    <col min="10753" max="10753" width="10.5703125" style="14" customWidth="1"/>
    <col min="10754" max="10755" width="12.42578125" style="14" customWidth="1"/>
    <col min="10756" max="10756" width="10.42578125" style="14" customWidth="1"/>
    <col min="10757" max="10757" width="14.140625" style="14" customWidth="1"/>
    <col min="10758" max="10759" width="0" style="14" hidden="1" customWidth="1"/>
    <col min="10760" max="10760" width="12.28515625" style="14" customWidth="1"/>
    <col min="10761" max="10761" width="14.85546875" style="14" customWidth="1"/>
    <col min="10762" max="10762" width="0" style="14" hidden="1" customWidth="1"/>
    <col min="10763" max="10763" width="34.5703125" style="14" customWidth="1"/>
    <col min="10764" max="10764" width="9.140625" style="14"/>
    <col min="10765" max="10765" width="9.85546875" style="14" customWidth="1"/>
    <col min="10766" max="10767" width="10" style="14" customWidth="1"/>
    <col min="10768" max="10768" width="10.5703125" style="14" customWidth="1"/>
    <col min="10769" max="10770" width="0" style="14" hidden="1" customWidth="1"/>
    <col min="10771" max="10771" width="12.140625" style="14" customWidth="1"/>
    <col min="10772" max="10772" width="9.5703125" style="14" customWidth="1"/>
    <col min="10773" max="10773" width="0" style="14" hidden="1" customWidth="1"/>
    <col min="10774" max="10774" width="9.5703125" style="14" customWidth="1"/>
    <col min="10775" max="11004" width="9.140625" style="14"/>
    <col min="11005" max="11005" width="38.85546875" style="14" customWidth="1"/>
    <col min="11006" max="11006" width="9.42578125" style="14" customWidth="1"/>
    <col min="11007" max="11007" width="10.140625" style="14" customWidth="1"/>
    <col min="11008" max="11008" width="14" style="14" customWidth="1"/>
    <col min="11009" max="11009" width="10.5703125" style="14" customWidth="1"/>
    <col min="11010" max="11011" width="12.42578125" style="14" customWidth="1"/>
    <col min="11012" max="11012" width="10.42578125" style="14" customWidth="1"/>
    <col min="11013" max="11013" width="14.140625" style="14" customWidth="1"/>
    <col min="11014" max="11015" width="0" style="14" hidden="1" customWidth="1"/>
    <col min="11016" max="11016" width="12.28515625" style="14" customWidth="1"/>
    <col min="11017" max="11017" width="14.85546875" style="14" customWidth="1"/>
    <col min="11018" max="11018" width="0" style="14" hidden="1" customWidth="1"/>
    <col min="11019" max="11019" width="34.5703125" style="14" customWidth="1"/>
    <col min="11020" max="11020" width="9.140625" style="14"/>
    <col min="11021" max="11021" width="9.85546875" style="14" customWidth="1"/>
    <col min="11022" max="11023" width="10" style="14" customWidth="1"/>
    <col min="11024" max="11024" width="10.5703125" style="14" customWidth="1"/>
    <col min="11025" max="11026" width="0" style="14" hidden="1" customWidth="1"/>
    <col min="11027" max="11027" width="12.140625" style="14" customWidth="1"/>
    <col min="11028" max="11028" width="9.5703125" style="14" customWidth="1"/>
    <col min="11029" max="11029" width="0" style="14" hidden="1" customWidth="1"/>
    <col min="11030" max="11030" width="9.5703125" style="14" customWidth="1"/>
    <col min="11031" max="11260" width="9.140625" style="14"/>
    <col min="11261" max="11261" width="38.85546875" style="14" customWidth="1"/>
    <col min="11262" max="11262" width="9.42578125" style="14" customWidth="1"/>
    <col min="11263" max="11263" width="10.140625" style="14" customWidth="1"/>
    <col min="11264" max="11264" width="14" style="14" customWidth="1"/>
    <col min="11265" max="11265" width="10.5703125" style="14" customWidth="1"/>
    <col min="11266" max="11267" width="12.42578125" style="14" customWidth="1"/>
    <col min="11268" max="11268" width="10.42578125" style="14" customWidth="1"/>
    <col min="11269" max="11269" width="14.140625" style="14" customWidth="1"/>
    <col min="11270" max="11271" width="0" style="14" hidden="1" customWidth="1"/>
    <col min="11272" max="11272" width="12.28515625" style="14" customWidth="1"/>
    <col min="11273" max="11273" width="14.85546875" style="14" customWidth="1"/>
    <col min="11274" max="11274" width="0" style="14" hidden="1" customWidth="1"/>
    <col min="11275" max="11275" width="34.5703125" style="14" customWidth="1"/>
    <col min="11276" max="11276" width="9.140625" style="14"/>
    <col min="11277" max="11277" width="9.85546875" style="14" customWidth="1"/>
    <col min="11278" max="11279" width="10" style="14" customWidth="1"/>
    <col min="11280" max="11280" width="10.5703125" style="14" customWidth="1"/>
    <col min="11281" max="11282" width="0" style="14" hidden="1" customWidth="1"/>
    <col min="11283" max="11283" width="12.140625" style="14" customWidth="1"/>
    <col min="11284" max="11284" width="9.5703125" style="14" customWidth="1"/>
    <col min="11285" max="11285" width="0" style="14" hidden="1" customWidth="1"/>
    <col min="11286" max="11286" width="9.5703125" style="14" customWidth="1"/>
    <col min="11287" max="11516" width="9.140625" style="14"/>
    <col min="11517" max="11517" width="38.85546875" style="14" customWidth="1"/>
    <col min="11518" max="11518" width="9.42578125" style="14" customWidth="1"/>
    <col min="11519" max="11519" width="10.140625" style="14" customWidth="1"/>
    <col min="11520" max="11520" width="14" style="14" customWidth="1"/>
    <col min="11521" max="11521" width="10.5703125" style="14" customWidth="1"/>
    <col min="11522" max="11523" width="12.42578125" style="14" customWidth="1"/>
    <col min="11524" max="11524" width="10.42578125" style="14" customWidth="1"/>
    <col min="11525" max="11525" width="14.140625" style="14" customWidth="1"/>
    <col min="11526" max="11527" width="0" style="14" hidden="1" customWidth="1"/>
    <col min="11528" max="11528" width="12.28515625" style="14" customWidth="1"/>
    <col min="11529" max="11529" width="14.85546875" style="14" customWidth="1"/>
    <col min="11530" max="11530" width="0" style="14" hidden="1" customWidth="1"/>
    <col min="11531" max="11531" width="34.5703125" style="14" customWidth="1"/>
    <col min="11532" max="11532" width="9.140625" style="14"/>
    <col min="11533" max="11533" width="9.85546875" style="14" customWidth="1"/>
    <col min="11534" max="11535" width="10" style="14" customWidth="1"/>
    <col min="11536" max="11536" width="10.5703125" style="14" customWidth="1"/>
    <col min="11537" max="11538" width="0" style="14" hidden="1" customWidth="1"/>
    <col min="11539" max="11539" width="12.140625" style="14" customWidth="1"/>
    <col min="11540" max="11540" width="9.5703125" style="14" customWidth="1"/>
    <col min="11541" max="11541" width="0" style="14" hidden="1" customWidth="1"/>
    <col min="11542" max="11542" width="9.5703125" style="14" customWidth="1"/>
    <col min="11543" max="11772" width="9.140625" style="14"/>
    <col min="11773" max="11773" width="38.85546875" style="14" customWidth="1"/>
    <col min="11774" max="11774" width="9.42578125" style="14" customWidth="1"/>
    <col min="11775" max="11775" width="10.140625" style="14" customWidth="1"/>
    <col min="11776" max="11776" width="14" style="14" customWidth="1"/>
    <col min="11777" max="11777" width="10.5703125" style="14" customWidth="1"/>
    <col min="11778" max="11779" width="12.42578125" style="14" customWidth="1"/>
    <col min="11780" max="11780" width="10.42578125" style="14" customWidth="1"/>
    <col min="11781" max="11781" width="14.140625" style="14" customWidth="1"/>
    <col min="11782" max="11783" width="0" style="14" hidden="1" customWidth="1"/>
    <col min="11784" max="11784" width="12.28515625" style="14" customWidth="1"/>
    <col min="11785" max="11785" width="14.85546875" style="14" customWidth="1"/>
    <col min="11786" max="11786" width="0" style="14" hidden="1" customWidth="1"/>
    <col min="11787" max="11787" width="34.5703125" style="14" customWidth="1"/>
    <col min="11788" max="11788" width="9.140625" style="14"/>
    <col min="11789" max="11789" width="9.85546875" style="14" customWidth="1"/>
    <col min="11790" max="11791" width="10" style="14" customWidth="1"/>
    <col min="11792" max="11792" width="10.5703125" style="14" customWidth="1"/>
    <col min="11793" max="11794" width="0" style="14" hidden="1" customWidth="1"/>
    <col min="11795" max="11795" width="12.140625" style="14" customWidth="1"/>
    <col min="11796" max="11796" width="9.5703125" style="14" customWidth="1"/>
    <col min="11797" max="11797" width="0" style="14" hidden="1" customWidth="1"/>
    <col min="11798" max="11798" width="9.5703125" style="14" customWidth="1"/>
    <col min="11799" max="12028" width="9.140625" style="14"/>
    <col min="12029" max="12029" width="38.85546875" style="14" customWidth="1"/>
    <col min="12030" max="12030" width="9.42578125" style="14" customWidth="1"/>
    <col min="12031" max="12031" width="10.140625" style="14" customWidth="1"/>
    <col min="12032" max="12032" width="14" style="14" customWidth="1"/>
    <col min="12033" max="12033" width="10.5703125" style="14" customWidth="1"/>
    <col min="12034" max="12035" width="12.42578125" style="14" customWidth="1"/>
    <col min="12036" max="12036" width="10.42578125" style="14" customWidth="1"/>
    <col min="12037" max="12037" width="14.140625" style="14" customWidth="1"/>
    <col min="12038" max="12039" width="0" style="14" hidden="1" customWidth="1"/>
    <col min="12040" max="12040" width="12.28515625" style="14" customWidth="1"/>
    <col min="12041" max="12041" width="14.85546875" style="14" customWidth="1"/>
    <col min="12042" max="12042" width="0" style="14" hidden="1" customWidth="1"/>
    <col min="12043" max="12043" width="34.5703125" style="14" customWidth="1"/>
    <col min="12044" max="12044" width="9.140625" style="14"/>
    <col min="12045" max="12045" width="9.85546875" style="14" customWidth="1"/>
    <col min="12046" max="12047" width="10" style="14" customWidth="1"/>
    <col min="12048" max="12048" width="10.5703125" style="14" customWidth="1"/>
    <col min="12049" max="12050" width="0" style="14" hidden="1" customWidth="1"/>
    <col min="12051" max="12051" width="12.140625" style="14" customWidth="1"/>
    <col min="12052" max="12052" width="9.5703125" style="14" customWidth="1"/>
    <col min="12053" max="12053" width="0" style="14" hidden="1" customWidth="1"/>
    <col min="12054" max="12054" width="9.5703125" style="14" customWidth="1"/>
    <col min="12055" max="12284" width="9.140625" style="14"/>
    <col min="12285" max="12285" width="38.85546875" style="14" customWidth="1"/>
    <col min="12286" max="12286" width="9.42578125" style="14" customWidth="1"/>
    <col min="12287" max="12287" width="10.140625" style="14" customWidth="1"/>
    <col min="12288" max="12288" width="14" style="14" customWidth="1"/>
    <col min="12289" max="12289" width="10.5703125" style="14" customWidth="1"/>
    <col min="12290" max="12291" width="12.42578125" style="14" customWidth="1"/>
    <col min="12292" max="12292" width="10.42578125" style="14" customWidth="1"/>
    <col min="12293" max="12293" width="14.140625" style="14" customWidth="1"/>
    <col min="12294" max="12295" width="0" style="14" hidden="1" customWidth="1"/>
    <col min="12296" max="12296" width="12.28515625" style="14" customWidth="1"/>
    <col min="12297" max="12297" width="14.85546875" style="14" customWidth="1"/>
    <col min="12298" max="12298" width="0" style="14" hidden="1" customWidth="1"/>
    <col min="12299" max="12299" width="34.5703125" style="14" customWidth="1"/>
    <col min="12300" max="12300" width="9.140625" style="14"/>
    <col min="12301" max="12301" width="9.85546875" style="14" customWidth="1"/>
    <col min="12302" max="12303" width="10" style="14" customWidth="1"/>
    <col min="12304" max="12304" width="10.5703125" style="14" customWidth="1"/>
    <col min="12305" max="12306" width="0" style="14" hidden="1" customWidth="1"/>
    <col min="12307" max="12307" width="12.140625" style="14" customWidth="1"/>
    <col min="12308" max="12308" width="9.5703125" style="14" customWidth="1"/>
    <col min="12309" max="12309" width="0" style="14" hidden="1" customWidth="1"/>
    <col min="12310" max="12310" width="9.5703125" style="14" customWidth="1"/>
    <col min="12311" max="12540" width="9.140625" style="14"/>
    <col min="12541" max="12541" width="38.85546875" style="14" customWidth="1"/>
    <col min="12542" max="12542" width="9.42578125" style="14" customWidth="1"/>
    <col min="12543" max="12543" width="10.140625" style="14" customWidth="1"/>
    <col min="12544" max="12544" width="14" style="14" customWidth="1"/>
    <col min="12545" max="12545" width="10.5703125" style="14" customWidth="1"/>
    <col min="12546" max="12547" width="12.42578125" style="14" customWidth="1"/>
    <col min="12548" max="12548" width="10.42578125" style="14" customWidth="1"/>
    <col min="12549" max="12549" width="14.140625" style="14" customWidth="1"/>
    <col min="12550" max="12551" width="0" style="14" hidden="1" customWidth="1"/>
    <col min="12552" max="12552" width="12.28515625" style="14" customWidth="1"/>
    <col min="12553" max="12553" width="14.85546875" style="14" customWidth="1"/>
    <col min="12554" max="12554" width="0" style="14" hidden="1" customWidth="1"/>
    <col min="12555" max="12555" width="34.5703125" style="14" customWidth="1"/>
    <col min="12556" max="12556" width="9.140625" style="14"/>
    <col min="12557" max="12557" width="9.85546875" style="14" customWidth="1"/>
    <col min="12558" max="12559" width="10" style="14" customWidth="1"/>
    <col min="12560" max="12560" width="10.5703125" style="14" customWidth="1"/>
    <col min="12561" max="12562" width="0" style="14" hidden="1" customWidth="1"/>
    <col min="12563" max="12563" width="12.140625" style="14" customWidth="1"/>
    <col min="12564" max="12564" width="9.5703125" style="14" customWidth="1"/>
    <col min="12565" max="12565" width="0" style="14" hidden="1" customWidth="1"/>
    <col min="12566" max="12566" width="9.5703125" style="14" customWidth="1"/>
    <col min="12567" max="12796" width="9.140625" style="14"/>
    <col min="12797" max="12797" width="38.85546875" style="14" customWidth="1"/>
    <col min="12798" max="12798" width="9.42578125" style="14" customWidth="1"/>
    <col min="12799" max="12799" width="10.140625" style="14" customWidth="1"/>
    <col min="12800" max="12800" width="14" style="14" customWidth="1"/>
    <col min="12801" max="12801" width="10.5703125" style="14" customWidth="1"/>
    <col min="12802" max="12803" width="12.42578125" style="14" customWidth="1"/>
    <col min="12804" max="12804" width="10.42578125" style="14" customWidth="1"/>
    <col min="12805" max="12805" width="14.140625" style="14" customWidth="1"/>
    <col min="12806" max="12807" width="0" style="14" hidden="1" customWidth="1"/>
    <col min="12808" max="12808" width="12.28515625" style="14" customWidth="1"/>
    <col min="12809" max="12809" width="14.85546875" style="14" customWidth="1"/>
    <col min="12810" max="12810" width="0" style="14" hidden="1" customWidth="1"/>
    <col min="12811" max="12811" width="34.5703125" style="14" customWidth="1"/>
    <col min="12812" max="12812" width="9.140625" style="14"/>
    <col min="12813" max="12813" width="9.85546875" style="14" customWidth="1"/>
    <col min="12814" max="12815" width="10" style="14" customWidth="1"/>
    <col min="12816" max="12816" width="10.5703125" style="14" customWidth="1"/>
    <col min="12817" max="12818" width="0" style="14" hidden="1" customWidth="1"/>
    <col min="12819" max="12819" width="12.140625" style="14" customWidth="1"/>
    <col min="12820" max="12820" width="9.5703125" style="14" customWidth="1"/>
    <col min="12821" max="12821" width="0" style="14" hidden="1" customWidth="1"/>
    <col min="12822" max="12822" width="9.5703125" style="14" customWidth="1"/>
    <col min="12823" max="13052" width="9.140625" style="14"/>
    <col min="13053" max="13053" width="38.85546875" style="14" customWidth="1"/>
    <col min="13054" max="13054" width="9.42578125" style="14" customWidth="1"/>
    <col min="13055" max="13055" width="10.140625" style="14" customWidth="1"/>
    <col min="13056" max="13056" width="14" style="14" customWidth="1"/>
    <col min="13057" max="13057" width="10.5703125" style="14" customWidth="1"/>
    <col min="13058" max="13059" width="12.42578125" style="14" customWidth="1"/>
    <col min="13060" max="13060" width="10.42578125" style="14" customWidth="1"/>
    <col min="13061" max="13061" width="14.140625" style="14" customWidth="1"/>
    <col min="13062" max="13063" width="0" style="14" hidden="1" customWidth="1"/>
    <col min="13064" max="13064" width="12.28515625" style="14" customWidth="1"/>
    <col min="13065" max="13065" width="14.85546875" style="14" customWidth="1"/>
    <col min="13066" max="13066" width="0" style="14" hidden="1" customWidth="1"/>
    <col min="13067" max="13067" width="34.5703125" style="14" customWidth="1"/>
    <col min="13068" max="13068" width="9.140625" style="14"/>
    <col min="13069" max="13069" width="9.85546875" style="14" customWidth="1"/>
    <col min="13070" max="13071" width="10" style="14" customWidth="1"/>
    <col min="13072" max="13072" width="10.5703125" style="14" customWidth="1"/>
    <col min="13073" max="13074" width="0" style="14" hidden="1" customWidth="1"/>
    <col min="13075" max="13075" width="12.140625" style="14" customWidth="1"/>
    <col min="13076" max="13076" width="9.5703125" style="14" customWidth="1"/>
    <col min="13077" max="13077" width="0" style="14" hidden="1" customWidth="1"/>
    <col min="13078" max="13078" width="9.5703125" style="14" customWidth="1"/>
    <col min="13079" max="13308" width="9.140625" style="14"/>
    <col min="13309" max="13309" width="38.85546875" style="14" customWidth="1"/>
    <col min="13310" max="13310" width="9.42578125" style="14" customWidth="1"/>
    <col min="13311" max="13311" width="10.140625" style="14" customWidth="1"/>
    <col min="13312" max="13312" width="14" style="14" customWidth="1"/>
    <col min="13313" max="13313" width="10.5703125" style="14" customWidth="1"/>
    <col min="13314" max="13315" width="12.42578125" style="14" customWidth="1"/>
    <col min="13316" max="13316" width="10.42578125" style="14" customWidth="1"/>
    <col min="13317" max="13317" width="14.140625" style="14" customWidth="1"/>
    <col min="13318" max="13319" width="0" style="14" hidden="1" customWidth="1"/>
    <col min="13320" max="13320" width="12.28515625" style="14" customWidth="1"/>
    <col min="13321" max="13321" width="14.85546875" style="14" customWidth="1"/>
    <col min="13322" max="13322" width="0" style="14" hidden="1" customWidth="1"/>
    <col min="13323" max="13323" width="34.5703125" style="14" customWidth="1"/>
    <col min="13324" max="13324" width="9.140625" style="14"/>
    <col min="13325" max="13325" width="9.85546875" style="14" customWidth="1"/>
    <col min="13326" max="13327" width="10" style="14" customWidth="1"/>
    <col min="13328" max="13328" width="10.5703125" style="14" customWidth="1"/>
    <col min="13329" max="13330" width="0" style="14" hidden="1" customWidth="1"/>
    <col min="13331" max="13331" width="12.140625" style="14" customWidth="1"/>
    <col min="13332" max="13332" width="9.5703125" style="14" customWidth="1"/>
    <col min="13333" max="13333" width="0" style="14" hidden="1" customWidth="1"/>
    <col min="13334" max="13334" width="9.5703125" style="14" customWidth="1"/>
    <col min="13335" max="13564" width="9.140625" style="14"/>
    <col min="13565" max="13565" width="38.85546875" style="14" customWidth="1"/>
    <col min="13566" max="13566" width="9.42578125" style="14" customWidth="1"/>
    <col min="13567" max="13567" width="10.140625" style="14" customWidth="1"/>
    <col min="13568" max="13568" width="14" style="14" customWidth="1"/>
    <col min="13569" max="13569" width="10.5703125" style="14" customWidth="1"/>
    <col min="13570" max="13571" width="12.42578125" style="14" customWidth="1"/>
    <col min="13572" max="13572" width="10.42578125" style="14" customWidth="1"/>
    <col min="13573" max="13573" width="14.140625" style="14" customWidth="1"/>
    <col min="13574" max="13575" width="0" style="14" hidden="1" customWidth="1"/>
    <col min="13576" max="13576" width="12.28515625" style="14" customWidth="1"/>
    <col min="13577" max="13577" width="14.85546875" style="14" customWidth="1"/>
    <col min="13578" max="13578" width="0" style="14" hidden="1" customWidth="1"/>
    <col min="13579" max="13579" width="34.5703125" style="14" customWidth="1"/>
    <col min="13580" max="13580" width="9.140625" style="14"/>
    <col min="13581" max="13581" width="9.85546875" style="14" customWidth="1"/>
    <col min="13582" max="13583" width="10" style="14" customWidth="1"/>
    <col min="13584" max="13584" width="10.5703125" style="14" customWidth="1"/>
    <col min="13585" max="13586" width="0" style="14" hidden="1" customWidth="1"/>
    <col min="13587" max="13587" width="12.140625" style="14" customWidth="1"/>
    <col min="13588" max="13588" width="9.5703125" style="14" customWidth="1"/>
    <col min="13589" max="13589" width="0" style="14" hidden="1" customWidth="1"/>
    <col min="13590" max="13590" width="9.5703125" style="14" customWidth="1"/>
    <col min="13591" max="13820" width="9.140625" style="14"/>
    <col min="13821" max="13821" width="38.85546875" style="14" customWidth="1"/>
    <col min="13822" max="13822" width="9.42578125" style="14" customWidth="1"/>
    <col min="13823" max="13823" width="10.140625" style="14" customWidth="1"/>
    <col min="13824" max="13824" width="14" style="14" customWidth="1"/>
    <col min="13825" max="13825" width="10.5703125" style="14" customWidth="1"/>
    <col min="13826" max="13827" width="12.42578125" style="14" customWidth="1"/>
    <col min="13828" max="13828" width="10.42578125" style="14" customWidth="1"/>
    <col min="13829" max="13829" width="14.140625" style="14" customWidth="1"/>
    <col min="13830" max="13831" width="0" style="14" hidden="1" customWidth="1"/>
    <col min="13832" max="13832" width="12.28515625" style="14" customWidth="1"/>
    <col min="13833" max="13833" width="14.85546875" style="14" customWidth="1"/>
    <col min="13834" max="13834" width="0" style="14" hidden="1" customWidth="1"/>
    <col min="13835" max="13835" width="34.5703125" style="14" customWidth="1"/>
    <col min="13836" max="13836" width="9.140625" style="14"/>
    <col min="13837" max="13837" width="9.85546875" style="14" customWidth="1"/>
    <col min="13838" max="13839" width="10" style="14" customWidth="1"/>
    <col min="13840" max="13840" width="10.5703125" style="14" customWidth="1"/>
    <col min="13841" max="13842" width="0" style="14" hidden="1" customWidth="1"/>
    <col min="13843" max="13843" width="12.140625" style="14" customWidth="1"/>
    <col min="13844" max="13844" width="9.5703125" style="14" customWidth="1"/>
    <col min="13845" max="13845" width="0" style="14" hidden="1" customWidth="1"/>
    <col min="13846" max="13846" width="9.5703125" style="14" customWidth="1"/>
    <col min="13847" max="14076" width="9.140625" style="14"/>
    <col min="14077" max="14077" width="38.85546875" style="14" customWidth="1"/>
    <col min="14078" max="14078" width="9.42578125" style="14" customWidth="1"/>
    <col min="14079" max="14079" width="10.140625" style="14" customWidth="1"/>
    <col min="14080" max="14080" width="14" style="14" customWidth="1"/>
    <col min="14081" max="14081" width="10.5703125" style="14" customWidth="1"/>
    <col min="14082" max="14083" width="12.42578125" style="14" customWidth="1"/>
    <col min="14084" max="14084" width="10.42578125" style="14" customWidth="1"/>
    <col min="14085" max="14085" width="14.140625" style="14" customWidth="1"/>
    <col min="14086" max="14087" width="0" style="14" hidden="1" customWidth="1"/>
    <col min="14088" max="14088" width="12.28515625" style="14" customWidth="1"/>
    <col min="14089" max="14089" width="14.85546875" style="14" customWidth="1"/>
    <col min="14090" max="14090" width="0" style="14" hidden="1" customWidth="1"/>
    <col min="14091" max="14091" width="34.5703125" style="14" customWidth="1"/>
    <col min="14092" max="14092" width="9.140625" style="14"/>
    <col min="14093" max="14093" width="9.85546875" style="14" customWidth="1"/>
    <col min="14094" max="14095" width="10" style="14" customWidth="1"/>
    <col min="14096" max="14096" width="10.5703125" style="14" customWidth="1"/>
    <col min="14097" max="14098" width="0" style="14" hidden="1" customWidth="1"/>
    <col min="14099" max="14099" width="12.140625" style="14" customWidth="1"/>
    <col min="14100" max="14100" width="9.5703125" style="14" customWidth="1"/>
    <col min="14101" max="14101" width="0" style="14" hidden="1" customWidth="1"/>
    <col min="14102" max="14102" width="9.5703125" style="14" customWidth="1"/>
    <col min="14103" max="14332" width="9.140625" style="14"/>
    <col min="14333" max="14333" width="38.85546875" style="14" customWidth="1"/>
    <col min="14334" max="14334" width="9.42578125" style="14" customWidth="1"/>
    <col min="14335" max="14335" width="10.140625" style="14" customWidth="1"/>
    <col min="14336" max="14336" width="14" style="14" customWidth="1"/>
    <col min="14337" max="14337" width="10.5703125" style="14" customWidth="1"/>
    <col min="14338" max="14339" width="12.42578125" style="14" customWidth="1"/>
    <col min="14340" max="14340" width="10.42578125" style="14" customWidth="1"/>
    <col min="14341" max="14341" width="14.140625" style="14" customWidth="1"/>
    <col min="14342" max="14343" width="0" style="14" hidden="1" customWidth="1"/>
    <col min="14344" max="14344" width="12.28515625" style="14" customWidth="1"/>
    <col min="14345" max="14345" width="14.85546875" style="14" customWidth="1"/>
    <col min="14346" max="14346" width="0" style="14" hidden="1" customWidth="1"/>
    <col min="14347" max="14347" width="34.5703125" style="14" customWidth="1"/>
    <col min="14348" max="14348" width="9.140625" style="14"/>
    <col min="14349" max="14349" width="9.85546875" style="14" customWidth="1"/>
    <col min="14350" max="14351" width="10" style="14" customWidth="1"/>
    <col min="14352" max="14352" width="10.5703125" style="14" customWidth="1"/>
    <col min="14353" max="14354" width="0" style="14" hidden="1" customWidth="1"/>
    <col min="14355" max="14355" width="12.140625" style="14" customWidth="1"/>
    <col min="14356" max="14356" width="9.5703125" style="14" customWidth="1"/>
    <col min="14357" max="14357" width="0" style="14" hidden="1" customWidth="1"/>
    <col min="14358" max="14358" width="9.5703125" style="14" customWidth="1"/>
    <col min="14359" max="14588" width="9.140625" style="14"/>
    <col min="14589" max="14589" width="38.85546875" style="14" customWidth="1"/>
    <col min="14590" max="14590" width="9.42578125" style="14" customWidth="1"/>
    <col min="14591" max="14591" width="10.140625" style="14" customWidth="1"/>
    <col min="14592" max="14592" width="14" style="14" customWidth="1"/>
    <col min="14593" max="14593" width="10.5703125" style="14" customWidth="1"/>
    <col min="14594" max="14595" width="12.42578125" style="14" customWidth="1"/>
    <col min="14596" max="14596" width="10.42578125" style="14" customWidth="1"/>
    <col min="14597" max="14597" width="14.140625" style="14" customWidth="1"/>
    <col min="14598" max="14599" width="0" style="14" hidden="1" customWidth="1"/>
    <col min="14600" max="14600" width="12.28515625" style="14" customWidth="1"/>
    <col min="14601" max="14601" width="14.85546875" style="14" customWidth="1"/>
    <col min="14602" max="14602" width="0" style="14" hidden="1" customWidth="1"/>
    <col min="14603" max="14603" width="34.5703125" style="14" customWidth="1"/>
    <col min="14604" max="14604" width="9.140625" style="14"/>
    <col min="14605" max="14605" width="9.85546875" style="14" customWidth="1"/>
    <col min="14606" max="14607" width="10" style="14" customWidth="1"/>
    <col min="14608" max="14608" width="10.5703125" style="14" customWidth="1"/>
    <col min="14609" max="14610" width="0" style="14" hidden="1" customWidth="1"/>
    <col min="14611" max="14611" width="12.140625" style="14" customWidth="1"/>
    <col min="14612" max="14612" width="9.5703125" style="14" customWidth="1"/>
    <col min="14613" max="14613" width="0" style="14" hidden="1" customWidth="1"/>
    <col min="14614" max="14614" width="9.5703125" style="14" customWidth="1"/>
    <col min="14615" max="14844" width="9.140625" style="14"/>
    <col min="14845" max="14845" width="38.85546875" style="14" customWidth="1"/>
    <col min="14846" max="14846" width="9.42578125" style="14" customWidth="1"/>
    <col min="14847" max="14847" width="10.140625" style="14" customWidth="1"/>
    <col min="14848" max="14848" width="14" style="14" customWidth="1"/>
    <col min="14849" max="14849" width="10.5703125" style="14" customWidth="1"/>
    <col min="14850" max="14851" width="12.42578125" style="14" customWidth="1"/>
    <col min="14852" max="14852" width="10.42578125" style="14" customWidth="1"/>
    <col min="14853" max="14853" width="14.140625" style="14" customWidth="1"/>
    <col min="14854" max="14855" width="0" style="14" hidden="1" customWidth="1"/>
    <col min="14856" max="14856" width="12.28515625" style="14" customWidth="1"/>
    <col min="14857" max="14857" width="14.85546875" style="14" customWidth="1"/>
    <col min="14858" max="14858" width="0" style="14" hidden="1" customWidth="1"/>
    <col min="14859" max="14859" width="34.5703125" style="14" customWidth="1"/>
    <col min="14860" max="14860" width="9.140625" style="14"/>
    <col min="14861" max="14861" width="9.85546875" style="14" customWidth="1"/>
    <col min="14862" max="14863" width="10" style="14" customWidth="1"/>
    <col min="14864" max="14864" width="10.5703125" style="14" customWidth="1"/>
    <col min="14865" max="14866" width="0" style="14" hidden="1" customWidth="1"/>
    <col min="14867" max="14867" width="12.140625" style="14" customWidth="1"/>
    <col min="14868" max="14868" width="9.5703125" style="14" customWidth="1"/>
    <col min="14869" max="14869" width="0" style="14" hidden="1" customWidth="1"/>
    <col min="14870" max="14870" width="9.5703125" style="14" customWidth="1"/>
    <col min="14871" max="15100" width="9.140625" style="14"/>
    <col min="15101" max="15101" width="38.85546875" style="14" customWidth="1"/>
    <col min="15102" max="15102" width="9.42578125" style="14" customWidth="1"/>
    <col min="15103" max="15103" width="10.140625" style="14" customWidth="1"/>
    <col min="15104" max="15104" width="14" style="14" customWidth="1"/>
    <col min="15105" max="15105" width="10.5703125" style="14" customWidth="1"/>
    <col min="15106" max="15107" width="12.42578125" style="14" customWidth="1"/>
    <col min="15108" max="15108" width="10.42578125" style="14" customWidth="1"/>
    <col min="15109" max="15109" width="14.140625" style="14" customWidth="1"/>
    <col min="15110" max="15111" width="0" style="14" hidden="1" customWidth="1"/>
    <col min="15112" max="15112" width="12.28515625" style="14" customWidth="1"/>
    <col min="15113" max="15113" width="14.85546875" style="14" customWidth="1"/>
    <col min="15114" max="15114" width="0" style="14" hidden="1" customWidth="1"/>
    <col min="15115" max="15115" width="34.5703125" style="14" customWidth="1"/>
    <col min="15116" max="15116" width="9.140625" style="14"/>
    <col min="15117" max="15117" width="9.85546875" style="14" customWidth="1"/>
    <col min="15118" max="15119" width="10" style="14" customWidth="1"/>
    <col min="15120" max="15120" width="10.5703125" style="14" customWidth="1"/>
    <col min="15121" max="15122" width="0" style="14" hidden="1" customWidth="1"/>
    <col min="15123" max="15123" width="12.140625" style="14" customWidth="1"/>
    <col min="15124" max="15124" width="9.5703125" style="14" customWidth="1"/>
    <col min="15125" max="15125" width="0" style="14" hidden="1" customWidth="1"/>
    <col min="15126" max="15126" width="9.5703125" style="14" customWidth="1"/>
    <col min="15127" max="15356" width="9.140625" style="14"/>
    <col min="15357" max="15357" width="38.85546875" style="14" customWidth="1"/>
    <col min="15358" max="15358" width="9.42578125" style="14" customWidth="1"/>
    <col min="15359" max="15359" width="10.140625" style="14" customWidth="1"/>
    <col min="15360" max="15360" width="14" style="14" customWidth="1"/>
    <col min="15361" max="15361" width="10.5703125" style="14" customWidth="1"/>
    <col min="15362" max="15363" width="12.42578125" style="14" customWidth="1"/>
    <col min="15364" max="15364" width="10.42578125" style="14" customWidth="1"/>
    <col min="15365" max="15365" width="14.140625" style="14" customWidth="1"/>
    <col min="15366" max="15367" width="0" style="14" hidden="1" customWidth="1"/>
    <col min="15368" max="15368" width="12.28515625" style="14" customWidth="1"/>
    <col min="15369" max="15369" width="14.85546875" style="14" customWidth="1"/>
    <col min="15370" max="15370" width="0" style="14" hidden="1" customWidth="1"/>
    <col min="15371" max="15371" width="34.5703125" style="14" customWidth="1"/>
    <col min="15372" max="15372" width="9.140625" style="14"/>
    <col min="15373" max="15373" width="9.85546875" style="14" customWidth="1"/>
    <col min="15374" max="15375" width="10" style="14" customWidth="1"/>
    <col min="15376" max="15376" width="10.5703125" style="14" customWidth="1"/>
    <col min="15377" max="15378" width="0" style="14" hidden="1" customWidth="1"/>
    <col min="15379" max="15379" width="12.140625" style="14" customWidth="1"/>
    <col min="15380" max="15380" width="9.5703125" style="14" customWidth="1"/>
    <col min="15381" max="15381" width="0" style="14" hidden="1" customWidth="1"/>
    <col min="15382" max="15382" width="9.5703125" style="14" customWidth="1"/>
    <col min="15383" max="15612" width="9.140625" style="14"/>
    <col min="15613" max="15613" width="38.85546875" style="14" customWidth="1"/>
    <col min="15614" max="15614" width="9.42578125" style="14" customWidth="1"/>
    <col min="15615" max="15615" width="10.140625" style="14" customWidth="1"/>
    <col min="15616" max="15616" width="14" style="14" customWidth="1"/>
    <col min="15617" max="15617" width="10.5703125" style="14" customWidth="1"/>
    <col min="15618" max="15619" width="12.42578125" style="14" customWidth="1"/>
    <col min="15620" max="15620" width="10.42578125" style="14" customWidth="1"/>
    <col min="15621" max="15621" width="14.140625" style="14" customWidth="1"/>
    <col min="15622" max="15623" width="0" style="14" hidden="1" customWidth="1"/>
    <col min="15624" max="15624" width="12.28515625" style="14" customWidth="1"/>
    <col min="15625" max="15625" width="14.85546875" style="14" customWidth="1"/>
    <col min="15626" max="15626" width="0" style="14" hidden="1" customWidth="1"/>
    <col min="15627" max="15627" width="34.5703125" style="14" customWidth="1"/>
    <col min="15628" max="15628" width="9.140625" style="14"/>
    <col min="15629" max="15629" width="9.85546875" style="14" customWidth="1"/>
    <col min="15630" max="15631" width="10" style="14" customWidth="1"/>
    <col min="15632" max="15632" width="10.5703125" style="14" customWidth="1"/>
    <col min="15633" max="15634" width="0" style="14" hidden="1" customWidth="1"/>
    <col min="15635" max="15635" width="12.140625" style="14" customWidth="1"/>
    <col min="15636" max="15636" width="9.5703125" style="14" customWidth="1"/>
    <col min="15637" max="15637" width="0" style="14" hidden="1" customWidth="1"/>
    <col min="15638" max="15638" width="9.5703125" style="14" customWidth="1"/>
    <col min="15639" max="15868" width="9.140625" style="14"/>
    <col min="15869" max="15869" width="38.85546875" style="14" customWidth="1"/>
    <col min="15870" max="15870" width="9.42578125" style="14" customWidth="1"/>
    <col min="15871" max="15871" width="10.140625" style="14" customWidth="1"/>
    <col min="15872" max="15872" width="14" style="14" customWidth="1"/>
    <col min="15873" max="15873" width="10.5703125" style="14" customWidth="1"/>
    <col min="15874" max="15875" width="12.42578125" style="14" customWidth="1"/>
    <col min="15876" max="15876" width="10.42578125" style="14" customWidth="1"/>
    <col min="15877" max="15877" width="14.140625" style="14" customWidth="1"/>
    <col min="15878" max="15879" width="0" style="14" hidden="1" customWidth="1"/>
    <col min="15880" max="15880" width="12.28515625" style="14" customWidth="1"/>
    <col min="15881" max="15881" width="14.85546875" style="14" customWidth="1"/>
    <col min="15882" max="15882" width="0" style="14" hidden="1" customWidth="1"/>
    <col min="15883" max="15883" width="34.5703125" style="14" customWidth="1"/>
    <col min="15884" max="15884" width="9.140625" style="14"/>
    <col min="15885" max="15885" width="9.85546875" style="14" customWidth="1"/>
    <col min="15886" max="15887" width="10" style="14" customWidth="1"/>
    <col min="15888" max="15888" width="10.5703125" style="14" customWidth="1"/>
    <col min="15889" max="15890" width="0" style="14" hidden="1" customWidth="1"/>
    <col min="15891" max="15891" width="12.140625" style="14" customWidth="1"/>
    <col min="15892" max="15892" width="9.5703125" style="14" customWidth="1"/>
    <col min="15893" max="15893" width="0" style="14" hidden="1" customWidth="1"/>
    <col min="15894" max="15894" width="9.5703125" style="14" customWidth="1"/>
    <col min="15895" max="16124" width="9.140625" style="14"/>
    <col min="16125" max="16125" width="38.85546875" style="14" customWidth="1"/>
    <col min="16126" max="16126" width="9.42578125" style="14" customWidth="1"/>
    <col min="16127" max="16127" width="10.140625" style="14" customWidth="1"/>
    <col min="16128" max="16128" width="14" style="14" customWidth="1"/>
    <col min="16129" max="16129" width="10.5703125" style="14" customWidth="1"/>
    <col min="16130" max="16131" width="12.42578125" style="14" customWidth="1"/>
    <col min="16132" max="16132" width="10.42578125" style="14" customWidth="1"/>
    <col min="16133" max="16133" width="14.140625" style="14" customWidth="1"/>
    <col min="16134" max="16135" width="0" style="14" hidden="1" customWidth="1"/>
    <col min="16136" max="16136" width="12.28515625" style="14" customWidth="1"/>
    <col min="16137" max="16137" width="14.85546875" style="14" customWidth="1"/>
    <col min="16138" max="16138" width="0" style="14" hidden="1" customWidth="1"/>
    <col min="16139" max="16139" width="34.5703125" style="14" customWidth="1"/>
    <col min="16140" max="16140" width="9.140625" style="14"/>
    <col min="16141" max="16141" width="9.85546875" style="14" customWidth="1"/>
    <col min="16142" max="16143" width="10" style="14" customWidth="1"/>
    <col min="16144" max="16144" width="10.5703125" style="14" customWidth="1"/>
    <col min="16145" max="16146" width="0" style="14" hidden="1" customWidth="1"/>
    <col min="16147" max="16147" width="12.140625" style="14" customWidth="1"/>
    <col min="16148" max="16148" width="9.5703125" style="14" customWidth="1"/>
    <col min="16149" max="16149" width="0" style="14" hidden="1" customWidth="1"/>
    <col min="16150" max="16150" width="9.5703125" style="14" customWidth="1"/>
    <col min="16151" max="16384" width="9.140625" style="14"/>
  </cols>
  <sheetData>
    <row r="1" spans="1:31" ht="96.75" customHeight="1">
      <c r="B1" s="2" t="s">
        <v>0</v>
      </c>
      <c r="C1" s="125" t="s">
        <v>1</v>
      </c>
      <c r="D1" s="126"/>
      <c r="E1" s="3" t="s">
        <v>2</v>
      </c>
      <c r="F1" s="127" t="s">
        <v>3</v>
      </c>
      <c r="G1" s="128"/>
      <c r="H1" s="129"/>
      <c r="I1" s="4"/>
      <c r="J1" s="5"/>
      <c r="K1" s="6" t="s">
        <v>4</v>
      </c>
      <c r="L1" s="7" t="s">
        <v>5</v>
      </c>
      <c r="M1" s="2" t="s">
        <v>0</v>
      </c>
      <c r="N1" s="8" t="s">
        <v>6</v>
      </c>
      <c r="O1" s="8" t="s">
        <v>7</v>
      </c>
      <c r="P1" s="8" t="s">
        <v>8</v>
      </c>
      <c r="Q1" s="16" t="s">
        <v>9</v>
      </c>
      <c r="R1" s="8" t="s">
        <v>10</v>
      </c>
      <c r="S1" s="8" t="s">
        <v>11</v>
      </c>
      <c r="T1" s="8" t="s">
        <v>12</v>
      </c>
      <c r="U1" s="8" t="s">
        <v>13</v>
      </c>
      <c r="V1" s="8" t="s">
        <v>14</v>
      </c>
      <c r="W1" s="8" t="s">
        <v>15</v>
      </c>
      <c r="X1" s="10" t="s">
        <v>16</v>
      </c>
      <c r="Y1" s="10" t="s">
        <v>17</v>
      </c>
      <c r="Z1" s="11"/>
      <c r="AA1" s="12"/>
    </row>
    <row r="2" spans="1:31" ht="42.75" customHeight="1" thickBot="1">
      <c r="B2" s="15" t="s">
        <v>18</v>
      </c>
      <c r="C2" s="16" t="s">
        <v>6</v>
      </c>
      <c r="D2" s="16" t="s">
        <v>7</v>
      </c>
      <c r="E2" s="16" t="s">
        <v>8</v>
      </c>
      <c r="F2" s="17" t="s">
        <v>9</v>
      </c>
      <c r="G2" s="17" t="s">
        <v>19</v>
      </c>
      <c r="H2" s="18" t="s">
        <v>13</v>
      </c>
      <c r="K2" s="16" t="s">
        <v>20</v>
      </c>
      <c r="L2" s="16" t="s">
        <v>21</v>
      </c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1"/>
      <c r="Y2" s="21"/>
      <c r="Z2" s="22"/>
      <c r="AA2" s="23"/>
      <c r="AB2" s="119" t="s">
        <v>89</v>
      </c>
      <c r="AC2" s="120" t="s">
        <v>63</v>
      </c>
      <c r="AD2" s="120" t="s">
        <v>91</v>
      </c>
      <c r="AE2" s="120" t="s">
        <v>92</v>
      </c>
    </row>
    <row r="3" spans="1:31" ht="21.75" customHeight="1" thickBot="1">
      <c r="A3" s="1">
        <v>3</v>
      </c>
      <c r="B3" s="115" t="s">
        <v>86</v>
      </c>
      <c r="C3" s="25">
        <v>304</v>
      </c>
      <c r="D3" s="26">
        <v>10795</v>
      </c>
      <c r="E3" s="26">
        <v>1312507</v>
      </c>
      <c r="F3" s="27">
        <v>274</v>
      </c>
      <c r="G3" s="28">
        <v>3606</v>
      </c>
      <c r="H3" s="29"/>
      <c r="I3" s="106"/>
      <c r="J3" s="106"/>
      <c r="K3" s="30"/>
      <c r="L3" s="31"/>
      <c r="M3" s="115" t="str">
        <f t="shared" ref="M3:M33" si="0">B3</f>
        <v>Abruzzo</v>
      </c>
      <c r="N3" s="38">
        <f t="shared" ref="N3:N33" si="1">IF(C3&gt;=$C$48,8,IF(AND(C3&lt;$C$48,C3&gt;=$C$46),6,IF(AND(C3&lt;$C$46,C3&gt;=$C$49),4,2)))</f>
        <v>6</v>
      </c>
      <c r="O3" s="38">
        <f t="shared" ref="O3:O33" si="2">IF(D3&gt;=$D$48,4,IF(AND(D3&lt;$D$48,D3&gt;=$D$46),3,IF(AND(D3&lt;$D$46,D3&gt;=$D$49),2,1)))</f>
        <v>3</v>
      </c>
      <c r="P3" s="38">
        <f t="shared" ref="P3:P33" si="3">IF(E3&gt;=$E$48,8,IF(AND(E3&lt;$E$48,E3&gt;=$E$46),6,IF(AND(E3&lt;$E$46,E3&gt;=$E$49),4,2)))</f>
        <v>4</v>
      </c>
      <c r="Q3" s="38">
        <f t="shared" ref="Q3:Q33" si="4">IF(F3&gt;=$F$48,8,IF(AND(F3&lt;$F$48,F3&gt;=$F$46),6,IF(AND(F3&lt;$F$46,F3&gt;=$F$49),4,2)))</f>
        <v>6</v>
      </c>
      <c r="R3" s="38">
        <f t="shared" ref="R3:R33" si="5">IF(G3&gt;=$G$48,8,IF(AND(G3&lt;$G$48,G3&gt;=$G$46),6,IF(AND(G3&lt;$G$46,G3&gt;=$G$49),4,2)))</f>
        <v>4</v>
      </c>
      <c r="S3" s="38" t="e">
        <f>IF(#REF!=0,0,IF(#REF!&gt;=$J$48,8,IF(AND(#REF!&lt;$J$48,#REF!&gt;=$J$46),6,IF(AND(#REF!&lt;$J$46,#REF!&gt;=$J$49),4,2))))</f>
        <v>#REF!</v>
      </c>
      <c r="T3" s="38" t="e">
        <f>IF(#REF!=0,0,IF(#REF!&gt;=$J$48,8,IF(AND(#REF!&lt;$J$48,#REF!&gt;=$J$46),6,IF(AND(#REF!&lt;$J$46,#REF!&gt;=$J$49),4,2))))</f>
        <v>#REF!</v>
      </c>
      <c r="U3" s="38"/>
      <c r="V3" s="38"/>
      <c r="W3" s="30"/>
      <c r="X3" s="32">
        <f>N3+O3+P3+Q3+R3+U3+V3</f>
        <v>23</v>
      </c>
      <c r="Y3" s="33">
        <f t="shared" ref="Y3:Y33" si="6">X3/$N$36</f>
        <v>0.44230769230769229</v>
      </c>
      <c r="Z3" s="34" t="str">
        <f>IF(Y3&gt;=0.45,"2° fascia","3° fascia")</f>
        <v>3° fascia</v>
      </c>
      <c r="AA3" s="35"/>
      <c r="AB3" s="121" t="s">
        <v>34</v>
      </c>
      <c r="AC3" s="117">
        <v>36</v>
      </c>
      <c r="AD3" s="117" t="s">
        <v>88</v>
      </c>
      <c r="AE3" s="118">
        <v>0.69230769230769229</v>
      </c>
    </row>
    <row r="4" spans="1:31" ht="21.75" customHeight="1" thickBot="1">
      <c r="A4" s="1">
        <v>3</v>
      </c>
      <c r="B4" s="42" t="s">
        <v>22</v>
      </c>
      <c r="C4" s="25">
        <v>131</v>
      </c>
      <c r="D4" s="26">
        <v>9994.61</v>
      </c>
      <c r="E4" s="26">
        <v>576194</v>
      </c>
      <c r="F4" s="27">
        <v>34</v>
      </c>
      <c r="G4" s="27">
        <v>2274</v>
      </c>
      <c r="H4" s="29"/>
      <c r="I4" s="107"/>
      <c r="J4" s="107"/>
      <c r="K4" s="30"/>
      <c r="L4" s="37"/>
      <c r="M4" s="115" t="str">
        <f t="shared" si="0"/>
        <v xml:space="preserve">Basilicata </v>
      </c>
      <c r="N4" s="38">
        <f t="shared" si="1"/>
        <v>4</v>
      </c>
      <c r="O4" s="38">
        <f t="shared" si="2"/>
        <v>3</v>
      </c>
      <c r="P4" s="38">
        <f t="shared" si="3"/>
        <v>4</v>
      </c>
      <c r="Q4" s="38">
        <f t="shared" si="4"/>
        <v>4</v>
      </c>
      <c r="R4" s="38">
        <f t="shared" si="5"/>
        <v>4</v>
      </c>
      <c r="S4" s="38" t="e">
        <f>IF(#REF!=0,0,IF(#REF!&gt;=#REF!,8,IF(AND(#REF!&lt;#REF!,#REF!&gt;=#REF!),6,IF(AND(#REF!&lt;#REF!,#REF!&gt;=#REF!),4,2))))</f>
        <v>#REF!</v>
      </c>
      <c r="T4" s="38" t="e">
        <f>IF(#REF!=0,0,IF(#REF!&gt;=#REF!,8,IF(AND(#REF!&lt;#REF!,#REF!&gt;=#REF!),6,IF(AND(#REF!&lt;#REF!,#REF!&gt;=#REF!),4,2))))</f>
        <v>#REF!</v>
      </c>
      <c r="U4" s="38"/>
      <c r="V4" s="38"/>
      <c r="W4" s="38"/>
      <c r="X4" s="32">
        <f>N4+O4+P4+Q4+R4+U4+V4</f>
        <v>19</v>
      </c>
      <c r="Y4" s="33">
        <f t="shared" si="6"/>
        <v>0.36538461538461536</v>
      </c>
      <c r="Z4" s="34" t="str">
        <f t="shared" ref="Z4:Z29" si="7">IF(Y4&gt;=0.45,"2° fascia","3° fascia")</f>
        <v>3° fascia</v>
      </c>
      <c r="AA4" s="35"/>
      <c r="AB4" s="121" t="s">
        <v>47</v>
      </c>
      <c r="AC4" s="117">
        <v>33</v>
      </c>
      <c r="AD4" s="117" t="s">
        <v>88</v>
      </c>
      <c r="AE4" s="118">
        <v>0.63461538461538458</v>
      </c>
    </row>
    <row r="5" spans="1:31" s="13" customFormat="1" ht="21.75" customHeight="1" thickBot="1">
      <c r="A5" s="39">
        <v>2</v>
      </c>
      <c r="B5" s="116" t="s">
        <v>23</v>
      </c>
      <c r="C5" s="25">
        <v>409</v>
      </c>
      <c r="D5" s="25">
        <v>15080.55</v>
      </c>
      <c r="E5" s="25">
        <v>1958238</v>
      </c>
      <c r="F5" s="27">
        <v>34</v>
      </c>
      <c r="G5" s="26">
        <v>1126</v>
      </c>
      <c r="H5" s="29"/>
      <c r="I5" s="108"/>
      <c r="J5" s="108"/>
      <c r="K5" s="38">
        <v>8</v>
      </c>
      <c r="L5" s="37"/>
      <c r="M5" s="115" t="str">
        <f t="shared" si="0"/>
        <v>Calabria</v>
      </c>
      <c r="N5" s="38">
        <f t="shared" si="1"/>
        <v>6</v>
      </c>
      <c r="O5" s="38">
        <f t="shared" si="2"/>
        <v>4</v>
      </c>
      <c r="P5" s="38">
        <f t="shared" si="3"/>
        <v>6</v>
      </c>
      <c r="Q5" s="38">
        <f t="shared" si="4"/>
        <v>4</v>
      </c>
      <c r="R5" s="38">
        <f t="shared" si="5"/>
        <v>2</v>
      </c>
      <c r="S5" s="38"/>
      <c r="T5" s="38"/>
      <c r="U5" s="38"/>
      <c r="V5" s="38">
        <v>8</v>
      </c>
      <c r="W5" s="38"/>
      <c r="X5" s="32">
        <f>N5+O5+P5+Q5+R5+U5+V5</f>
        <v>30</v>
      </c>
      <c r="Y5" s="33">
        <f t="shared" si="6"/>
        <v>0.57692307692307687</v>
      </c>
      <c r="Z5" s="41" t="str">
        <f>IF(Y5&gt;=0.45,"2° fascia","3° fascia")</f>
        <v>2° fascia</v>
      </c>
      <c r="AA5" s="35"/>
      <c r="AB5" s="121" t="s">
        <v>85</v>
      </c>
      <c r="AC5" s="117">
        <v>32</v>
      </c>
      <c r="AD5" s="117" t="s">
        <v>88</v>
      </c>
      <c r="AE5" s="118">
        <v>0.61538461538461542</v>
      </c>
    </row>
    <row r="6" spans="1:31" ht="21.75" customHeight="1" thickBot="1">
      <c r="A6" s="1">
        <v>3</v>
      </c>
      <c r="B6" s="42" t="s">
        <v>24</v>
      </c>
      <c r="C6" s="25">
        <f>158+119</f>
        <v>277</v>
      </c>
      <c r="D6" s="26">
        <f>4917.46+2791.64</f>
        <v>7709.1</v>
      </c>
      <c r="E6" s="26">
        <v>1541678</v>
      </c>
      <c r="F6" s="27">
        <v>62</v>
      </c>
      <c r="G6" s="26">
        <v>2844</v>
      </c>
      <c r="H6" s="109"/>
      <c r="I6" s="107"/>
      <c r="J6" s="107"/>
      <c r="K6" s="38"/>
      <c r="L6" s="37"/>
      <c r="M6" s="115" t="str">
        <f t="shared" si="0"/>
        <v>Campania - Salerno</v>
      </c>
      <c r="N6" s="38">
        <f t="shared" si="1"/>
        <v>6</v>
      </c>
      <c r="O6" s="38">
        <f t="shared" si="2"/>
        <v>2</v>
      </c>
      <c r="P6" s="38">
        <f t="shared" si="3"/>
        <v>4</v>
      </c>
      <c r="Q6" s="38">
        <f t="shared" si="4"/>
        <v>4</v>
      </c>
      <c r="R6" s="38">
        <f t="shared" si="5"/>
        <v>4</v>
      </c>
      <c r="S6" s="38" t="e">
        <f>IF(#REF!=0,0,IF(#REF!&gt;=#REF!,8,IF(AND(#REF!&lt;#REF!,#REF!&gt;=#REF!),6,IF(AND(#REF!&lt;#REF!,#REF!&gt;=#REF!),4,2))))</f>
        <v>#REF!</v>
      </c>
      <c r="T6" s="38" t="e">
        <f>IF(#REF!=0,0,IF(#REF!&gt;=#REF!,8,IF(AND(#REF!&lt;#REF!,#REF!&gt;=#REF!),6,IF(AND(#REF!&lt;#REF!,#REF!&gt;=#REF!),4,2))))</f>
        <v>#REF!</v>
      </c>
      <c r="U6" s="38"/>
      <c r="V6" s="38"/>
      <c r="W6" s="30"/>
      <c r="X6" s="32">
        <f>N6+O6+P6+Q6+R6+U6+V6</f>
        <v>20</v>
      </c>
      <c r="Y6" s="33">
        <f t="shared" si="6"/>
        <v>0.38461538461538464</v>
      </c>
      <c r="Z6" s="34" t="str">
        <f>IF(Y6&gt;=0.45,"2° fascia","3° fascia")</f>
        <v>3° fascia</v>
      </c>
      <c r="AA6" s="35"/>
      <c r="AB6" s="121" t="s">
        <v>26</v>
      </c>
      <c r="AC6" s="117">
        <v>31</v>
      </c>
      <c r="AD6" s="117" t="s">
        <v>88</v>
      </c>
      <c r="AE6" s="118">
        <v>0.59615384615384615</v>
      </c>
    </row>
    <row r="7" spans="1:31" ht="21.75" customHeight="1" thickBot="1">
      <c r="A7" s="1">
        <v>3</v>
      </c>
      <c r="B7" s="42" t="s">
        <v>25</v>
      </c>
      <c r="C7" s="25">
        <f>78+104</f>
        <v>182</v>
      </c>
      <c r="D7" s="26">
        <f>2070.69+2639.38</f>
        <v>4710.07</v>
      </c>
      <c r="E7" s="26">
        <v>1186652</v>
      </c>
      <c r="F7" s="27">
        <v>41</v>
      </c>
      <c r="G7" s="27">
        <v>1986</v>
      </c>
      <c r="H7" s="110"/>
      <c r="I7" s="107"/>
      <c r="J7" s="107"/>
      <c r="K7" s="38"/>
      <c r="L7" s="37"/>
      <c r="M7" s="115" t="str">
        <f t="shared" si="0"/>
        <v>Campania - Caserta</v>
      </c>
      <c r="N7" s="38">
        <f t="shared" si="1"/>
        <v>4</v>
      </c>
      <c r="O7" s="38">
        <f t="shared" si="2"/>
        <v>2</v>
      </c>
      <c r="P7" s="38">
        <f t="shared" si="3"/>
        <v>4</v>
      </c>
      <c r="Q7" s="38">
        <f t="shared" si="4"/>
        <v>4</v>
      </c>
      <c r="R7" s="38">
        <f t="shared" si="5"/>
        <v>4</v>
      </c>
      <c r="S7" s="38"/>
      <c r="T7" s="38"/>
      <c r="U7" s="38"/>
      <c r="V7" s="38"/>
      <c r="W7" s="30"/>
      <c r="X7" s="32">
        <f t="shared" ref="X7:X29" si="8">N7+O7+P7+Q7+R7+U7+V7</f>
        <v>18</v>
      </c>
      <c r="Y7" s="33">
        <f t="shared" si="6"/>
        <v>0.34615384615384615</v>
      </c>
      <c r="Z7" s="34" t="str">
        <f t="shared" si="7"/>
        <v>3° fascia</v>
      </c>
      <c r="AA7" s="35"/>
      <c r="AB7" s="121" t="s">
        <v>31</v>
      </c>
      <c r="AC7" s="117">
        <v>31</v>
      </c>
      <c r="AD7" s="117" t="s">
        <v>88</v>
      </c>
      <c r="AE7" s="118">
        <v>0.59615384615384615</v>
      </c>
    </row>
    <row r="8" spans="1:31" ht="21.75" customHeight="1" thickBot="1">
      <c r="A8" s="1">
        <v>2</v>
      </c>
      <c r="B8" s="42" t="s">
        <v>26</v>
      </c>
      <c r="C8" s="25">
        <v>92</v>
      </c>
      <c r="D8" s="26">
        <v>1171.1300000000001</v>
      </c>
      <c r="E8" s="26">
        <v>3083060</v>
      </c>
      <c r="F8" s="27">
        <v>99</v>
      </c>
      <c r="G8" s="26">
        <v>4120</v>
      </c>
      <c r="H8" s="111">
        <v>8</v>
      </c>
      <c r="I8" s="107"/>
      <c r="J8" s="107"/>
      <c r="K8" s="38"/>
      <c r="L8" s="37"/>
      <c r="M8" s="115" t="str">
        <f t="shared" si="0"/>
        <v>Campania - Napoli</v>
      </c>
      <c r="N8" s="38">
        <f t="shared" si="1"/>
        <v>4</v>
      </c>
      <c r="O8" s="38">
        <f t="shared" si="2"/>
        <v>1</v>
      </c>
      <c r="P8" s="38">
        <f t="shared" si="3"/>
        <v>8</v>
      </c>
      <c r="Q8" s="38">
        <f t="shared" si="4"/>
        <v>4</v>
      </c>
      <c r="R8" s="38">
        <f t="shared" si="5"/>
        <v>6</v>
      </c>
      <c r="S8" s="38"/>
      <c r="T8" s="38"/>
      <c r="U8" s="38">
        <v>8</v>
      </c>
      <c r="V8" s="38"/>
      <c r="W8" s="30"/>
      <c r="X8" s="32">
        <f>N8+O8+P8+Q8+R8+U8+V8</f>
        <v>31</v>
      </c>
      <c r="Y8" s="43">
        <f t="shared" si="6"/>
        <v>0.59615384615384615</v>
      </c>
      <c r="Z8" s="41" t="str">
        <f>IF(Y8&gt;=0.45,"2° fascia","3° fascia")</f>
        <v>2° fascia</v>
      </c>
      <c r="AA8" s="35"/>
      <c r="AB8" s="121" t="s">
        <v>23</v>
      </c>
      <c r="AC8" s="117">
        <v>30</v>
      </c>
      <c r="AD8" s="117" t="s">
        <v>88</v>
      </c>
      <c r="AE8" s="118">
        <v>0.57692307692307687</v>
      </c>
    </row>
    <row r="9" spans="1:31" ht="21.75" customHeight="1" thickBot="1">
      <c r="A9" s="1">
        <v>2</v>
      </c>
      <c r="B9" s="42" t="s">
        <v>27</v>
      </c>
      <c r="C9" s="25">
        <f>60+47+45</f>
        <v>152</v>
      </c>
      <c r="D9" s="26">
        <f>3702.41+2682.86+2292.89</f>
        <v>8678.16</v>
      </c>
      <c r="E9" s="26">
        <v>2151870</v>
      </c>
      <c r="F9" s="27">
        <v>115</v>
      </c>
      <c r="G9" s="26">
        <v>4264</v>
      </c>
      <c r="H9" s="104"/>
      <c r="I9" s="41"/>
      <c r="J9" s="41"/>
      <c r="K9" s="38"/>
      <c r="L9" s="37"/>
      <c r="M9" s="115" t="str">
        <f t="shared" si="0"/>
        <v>Emilia Romagna -  Bologna</v>
      </c>
      <c r="N9" s="38">
        <f t="shared" si="1"/>
        <v>4</v>
      </c>
      <c r="O9" s="38">
        <f t="shared" si="2"/>
        <v>3</v>
      </c>
      <c r="P9" s="38">
        <f t="shared" si="3"/>
        <v>6</v>
      </c>
      <c r="Q9" s="38">
        <f t="shared" si="4"/>
        <v>4</v>
      </c>
      <c r="R9" s="38">
        <f t="shared" si="5"/>
        <v>6</v>
      </c>
      <c r="S9" s="38" t="e">
        <f>IF(#REF!=0,0,IF(#REF!&gt;=#REF!,8,IF(AND(#REF!&lt;#REF!,#REF!&gt;=#REF!),6,IF(AND(#REF!&lt;#REF!,#REF!&gt;=#REF!),4,2))))</f>
        <v>#REF!</v>
      </c>
      <c r="T9" s="38" t="e">
        <f>IF(#REF!=0,0,IF(#REF!&gt;=#REF!,8,IF(AND(#REF!&lt;#REF!,#REF!&gt;=#REF!),6,IF(AND(#REF!&lt;#REF!,#REF!&gt;=#REF!),4,2))))</f>
        <v>#REF!</v>
      </c>
      <c r="U9" s="38"/>
      <c r="V9" s="38"/>
      <c r="W9" s="38"/>
      <c r="X9" s="32">
        <f>N9+O9+P9+Q9+R9+U9+V9</f>
        <v>23</v>
      </c>
      <c r="Y9" s="33">
        <f t="shared" si="6"/>
        <v>0.44230769230769229</v>
      </c>
      <c r="Z9" s="34" t="str">
        <f>IF(Y9&gt;=0.45,"2° fascia","3° fascia")</f>
        <v>3° fascia</v>
      </c>
      <c r="AA9" s="35"/>
      <c r="AB9" s="121" t="s">
        <v>46</v>
      </c>
      <c r="AC9" s="117">
        <v>30</v>
      </c>
      <c r="AD9" s="117" t="s">
        <v>88</v>
      </c>
      <c r="AE9" s="118">
        <v>0.57692307692307687</v>
      </c>
    </row>
    <row r="10" spans="1:31" ht="21.75" customHeight="1" thickBot="1">
      <c r="A10" s="1">
        <v>3</v>
      </c>
      <c r="B10" s="42" t="s">
        <v>28</v>
      </c>
      <c r="C10" s="25">
        <f>47+48</f>
        <v>95</v>
      </c>
      <c r="D10" s="26">
        <f>3449.32+2589.47</f>
        <v>6038.79</v>
      </c>
      <c r="E10" s="26">
        <v>707318</v>
      </c>
      <c r="F10" s="27">
        <v>57</v>
      </c>
      <c r="G10" s="26">
        <v>1898</v>
      </c>
      <c r="H10" s="104"/>
      <c r="I10" s="41"/>
      <c r="J10" s="41"/>
      <c r="K10" s="38"/>
      <c r="L10" s="37"/>
      <c r="M10" s="115" t="str">
        <f t="shared" si="0"/>
        <v>Emilia Romagna - Parma</v>
      </c>
      <c r="N10" s="38">
        <f t="shared" si="1"/>
        <v>4</v>
      </c>
      <c r="O10" s="38">
        <f t="shared" si="2"/>
        <v>2</v>
      </c>
      <c r="P10" s="38">
        <f t="shared" si="3"/>
        <v>4</v>
      </c>
      <c r="Q10" s="38">
        <f t="shared" si="4"/>
        <v>4</v>
      </c>
      <c r="R10" s="38">
        <f t="shared" si="5"/>
        <v>4</v>
      </c>
      <c r="S10" s="38" t="e">
        <f>IF(#REF!=0,0,IF(#REF!&gt;=#REF!,8,IF(AND(#REF!&lt;#REF!,#REF!&gt;=#REF!),6,IF(AND(#REF!&lt;#REF!,#REF!&gt;=#REF!),4,2))))</f>
        <v>#REF!</v>
      </c>
      <c r="T10" s="38" t="e">
        <f>IF(#REF!=0,0,IF(#REF!&gt;=#REF!,8,IF(AND(#REF!&lt;#REF!,#REF!&gt;=#REF!),6,IF(AND(#REF!&lt;#REF!,#REF!&gt;=#REF!),4,2))))</f>
        <v>#REF!</v>
      </c>
      <c r="U10" s="38"/>
      <c r="V10" s="38"/>
      <c r="W10" s="30"/>
      <c r="X10" s="32">
        <f>N10+O10+P10+Q10+R10+U10+V10</f>
        <v>18</v>
      </c>
      <c r="Y10" s="33">
        <f t="shared" si="6"/>
        <v>0.34615384615384615</v>
      </c>
      <c r="Z10" s="34" t="str">
        <f>IF(Y10&gt;=0.45,"2° fascia","3° fascia")</f>
        <v>3° fascia</v>
      </c>
      <c r="AA10" s="35"/>
      <c r="AB10" s="121" t="s">
        <v>51</v>
      </c>
      <c r="AC10" s="117">
        <v>29</v>
      </c>
      <c r="AD10" s="117" t="s">
        <v>88</v>
      </c>
      <c r="AE10" s="118">
        <v>0.55769230769230771</v>
      </c>
    </row>
    <row r="11" spans="1:31" ht="21.75" customHeight="1" thickBot="1">
      <c r="A11" s="1">
        <v>2</v>
      </c>
      <c r="B11" s="42" t="s">
        <v>29</v>
      </c>
      <c r="C11" s="25">
        <f>18+26+30+20</f>
        <v>94</v>
      </c>
      <c r="D11" s="26">
        <f>1858.49+2631.82+2376.8+533.28</f>
        <v>7400.39</v>
      </c>
      <c r="E11" s="26">
        <v>1458567</v>
      </c>
      <c r="F11" s="27">
        <v>72</v>
      </c>
      <c r="G11" s="28">
        <v>3940</v>
      </c>
      <c r="H11" s="105">
        <v>8</v>
      </c>
      <c r="I11" s="41"/>
      <c r="J11" s="41"/>
      <c r="K11" s="38"/>
      <c r="L11" s="38"/>
      <c r="M11" s="115" t="str">
        <f t="shared" si="0"/>
        <v>Emilia Romagna - Ravenna</v>
      </c>
      <c r="N11" s="38">
        <f t="shared" si="1"/>
        <v>4</v>
      </c>
      <c r="O11" s="38">
        <f t="shared" si="2"/>
        <v>2</v>
      </c>
      <c r="P11" s="38">
        <f t="shared" si="3"/>
        <v>4</v>
      </c>
      <c r="Q11" s="38">
        <f t="shared" si="4"/>
        <v>4</v>
      </c>
      <c r="R11" s="38">
        <f t="shared" si="5"/>
        <v>6</v>
      </c>
      <c r="S11" s="38" t="e">
        <f>IF(#REF!=0,0,IF(#REF!&gt;=#REF!,8,IF(AND(#REF!&lt;#REF!,#REF!&gt;=#REF!),6,IF(AND(#REF!&lt;#REF!,#REF!&gt;=#REF!),4,2))))</f>
        <v>#REF!</v>
      </c>
      <c r="T11" s="38" t="e">
        <f>IF(#REF!=0,0,IF(#REF!&gt;=#REF!,8,IF(AND(#REF!&lt;#REF!,#REF!&gt;=#REF!),6,IF(AND(#REF!&lt;#REF!,#REF!&gt;=#REF!),4,2))))</f>
        <v>#REF!</v>
      </c>
      <c r="U11" s="38">
        <v>8</v>
      </c>
      <c r="V11" s="38"/>
      <c r="W11" s="30"/>
      <c r="X11" s="32">
        <f>N11+O11+P11+Q11+R11+U11+V11</f>
        <v>28</v>
      </c>
      <c r="Y11" s="33">
        <f t="shared" si="6"/>
        <v>0.53846153846153844</v>
      </c>
      <c r="Z11" s="41" t="str">
        <f>IF(Y11&gt;=0.45,"2° fascia","3° fascia")</f>
        <v>2° fascia</v>
      </c>
      <c r="AA11" s="35"/>
      <c r="AB11" s="121" t="s">
        <v>52</v>
      </c>
      <c r="AC11" s="117">
        <v>29</v>
      </c>
      <c r="AD11" s="117" t="s">
        <v>88</v>
      </c>
      <c r="AE11" s="118">
        <v>0.55769230769230771</v>
      </c>
    </row>
    <row r="12" spans="1:31" ht="21.75" customHeight="1" thickBot="1">
      <c r="A12" s="1">
        <v>3</v>
      </c>
      <c r="B12" s="42" t="s">
        <v>30</v>
      </c>
      <c r="C12" s="25">
        <v>6</v>
      </c>
      <c r="D12" s="26">
        <v>211.82</v>
      </c>
      <c r="E12" s="26">
        <v>1221860</v>
      </c>
      <c r="F12" s="27">
        <v>55</v>
      </c>
      <c r="G12" s="27">
        <v>3637</v>
      </c>
      <c r="H12" s="104"/>
      <c r="I12" s="41"/>
      <c r="J12" s="41"/>
      <c r="K12" s="38"/>
      <c r="L12" s="37"/>
      <c r="M12" s="115" t="str">
        <f t="shared" si="0"/>
        <v>Friuli Venezia Giulia</v>
      </c>
      <c r="N12" s="38">
        <f t="shared" si="1"/>
        <v>4</v>
      </c>
      <c r="O12" s="38">
        <f t="shared" si="2"/>
        <v>1</v>
      </c>
      <c r="P12" s="38">
        <f t="shared" si="3"/>
        <v>4</v>
      </c>
      <c r="Q12" s="38">
        <f t="shared" si="4"/>
        <v>4</v>
      </c>
      <c r="R12" s="38">
        <f t="shared" si="5"/>
        <v>4</v>
      </c>
      <c r="S12" s="38" t="e">
        <f>IF(#REF!=0,0,IF(#REF!&gt;=#REF!,8,IF(AND(#REF!&lt;#REF!,#REF!&gt;=#REF!),6,IF(AND(#REF!&lt;#REF!,#REF!&gt;=#REF!),4,2))))</f>
        <v>#REF!</v>
      </c>
      <c r="T12" s="38" t="e">
        <f>IF(#REF!=0,0,IF(#REF!&gt;=#REF!,8,IF(AND(#REF!&lt;#REF!,#REF!&gt;=#REF!),6,IF(AND(#REF!&lt;#REF!,#REF!&gt;=#REF!),4,2))))</f>
        <v>#REF!</v>
      </c>
      <c r="U12" s="38"/>
      <c r="V12" s="38"/>
      <c r="W12" s="30"/>
      <c r="X12" s="32">
        <f t="shared" si="8"/>
        <v>17</v>
      </c>
      <c r="Y12" s="33">
        <f t="shared" si="6"/>
        <v>0.32692307692307693</v>
      </c>
      <c r="Z12" s="34" t="str">
        <f t="shared" si="7"/>
        <v>3° fascia</v>
      </c>
      <c r="AA12" s="35"/>
      <c r="AB12" s="121" t="s">
        <v>29</v>
      </c>
      <c r="AC12" s="117">
        <v>28</v>
      </c>
      <c r="AD12" s="117" t="s">
        <v>88</v>
      </c>
      <c r="AE12" s="118">
        <v>0.53846153846153844</v>
      </c>
    </row>
    <row r="13" spans="1:31" ht="21.75" customHeight="1" thickBot="1">
      <c r="A13" s="1">
        <v>2</v>
      </c>
      <c r="B13" s="42" t="s">
        <v>31</v>
      </c>
      <c r="C13" s="25">
        <v>1</v>
      </c>
      <c r="D13" s="26">
        <v>1328.76</v>
      </c>
      <c r="E13" s="26">
        <v>2638842</v>
      </c>
      <c r="F13" s="27">
        <v>280</v>
      </c>
      <c r="G13" s="44">
        <v>4544</v>
      </c>
      <c r="H13" s="105">
        <v>8</v>
      </c>
      <c r="I13" s="41"/>
      <c r="J13" s="41"/>
      <c r="K13" s="38"/>
      <c r="L13" s="37"/>
      <c r="M13" s="115" t="str">
        <f t="shared" si="0"/>
        <v xml:space="preserve">Lazio - Roma </v>
      </c>
      <c r="N13" s="38">
        <f t="shared" si="1"/>
        <v>4</v>
      </c>
      <c r="O13" s="38">
        <f t="shared" si="2"/>
        <v>1</v>
      </c>
      <c r="P13" s="38">
        <f t="shared" si="3"/>
        <v>6</v>
      </c>
      <c r="Q13" s="38">
        <f t="shared" si="4"/>
        <v>6</v>
      </c>
      <c r="R13" s="38">
        <f t="shared" si="5"/>
        <v>6</v>
      </c>
      <c r="S13" s="38" t="e">
        <f>IF(#REF!=0,0,IF(#REF!&gt;=#REF!,8,IF(AND(#REF!&lt;#REF!,#REF!&gt;=#REF!),6,IF(AND(#REF!&lt;#REF!,#REF!&gt;=#REF!),4,2))))</f>
        <v>#REF!</v>
      </c>
      <c r="T13" s="38" t="e">
        <f>IF(#REF!=0,0,IF(#REF!&gt;=#REF!,8,IF(AND(#REF!&lt;#REF!,#REF!&gt;=#REF!),6,IF(AND(#REF!&lt;#REF!,#REF!&gt;=#REF!),4,2))))</f>
        <v>#REF!</v>
      </c>
      <c r="U13" s="38">
        <v>8</v>
      </c>
      <c r="V13" s="38"/>
      <c r="W13" s="30"/>
      <c r="X13" s="32">
        <f t="shared" si="8"/>
        <v>31</v>
      </c>
      <c r="Y13" s="33">
        <f t="shared" si="6"/>
        <v>0.59615384615384615</v>
      </c>
      <c r="Z13" s="41" t="str">
        <f t="shared" si="7"/>
        <v>2° fascia</v>
      </c>
      <c r="AA13" s="35"/>
      <c r="AB13" s="121" t="s">
        <v>32</v>
      </c>
      <c r="AC13" s="117">
        <v>28</v>
      </c>
      <c r="AD13" s="117" t="s">
        <v>88</v>
      </c>
      <c r="AE13" s="118">
        <v>0.53846153846153844</v>
      </c>
    </row>
    <row r="14" spans="1:31" ht="21.75" customHeight="1" thickBot="1">
      <c r="A14" s="1">
        <v>2</v>
      </c>
      <c r="B14" s="42" t="s">
        <v>32</v>
      </c>
      <c r="C14" s="25">
        <f>121+91+33+73+60</f>
        <v>378</v>
      </c>
      <c r="D14" s="26">
        <f>5380.95+3243.89+2250.44+2749.16+3611.53</f>
        <v>17235.97</v>
      </c>
      <c r="E14" s="26">
        <v>2918434</v>
      </c>
      <c r="F14" s="28">
        <v>155</v>
      </c>
      <c r="G14" s="27">
        <v>6278</v>
      </c>
      <c r="H14" s="105"/>
      <c r="I14" s="41"/>
      <c r="J14" s="41"/>
      <c r="K14" s="38"/>
      <c r="L14" s="37"/>
      <c r="M14" s="115" t="str">
        <f t="shared" si="0"/>
        <v xml:space="preserve">Lazio - Roma, Frosinone, Latina, Rieti e Viterbo </v>
      </c>
      <c r="N14" s="38">
        <f t="shared" si="1"/>
        <v>6</v>
      </c>
      <c r="O14" s="38">
        <f t="shared" si="2"/>
        <v>4</v>
      </c>
      <c r="P14" s="38">
        <f t="shared" si="3"/>
        <v>6</v>
      </c>
      <c r="Q14" s="38">
        <f t="shared" si="4"/>
        <v>4</v>
      </c>
      <c r="R14" s="38">
        <f t="shared" si="5"/>
        <v>8</v>
      </c>
      <c r="S14" s="38"/>
      <c r="T14" s="38"/>
      <c r="U14" s="38"/>
      <c r="V14" s="38"/>
      <c r="W14" s="30"/>
      <c r="X14" s="32">
        <f t="shared" si="8"/>
        <v>28</v>
      </c>
      <c r="Y14" s="33">
        <f t="shared" si="6"/>
        <v>0.53846153846153844</v>
      </c>
      <c r="Z14" s="41" t="str">
        <f t="shared" si="7"/>
        <v>2° fascia</v>
      </c>
      <c r="AA14" s="35"/>
      <c r="AB14" s="121" t="s">
        <v>33</v>
      </c>
      <c r="AC14" s="117">
        <v>28</v>
      </c>
      <c r="AD14" s="117" t="s">
        <v>88</v>
      </c>
      <c r="AE14" s="118">
        <v>0.53846153846153844</v>
      </c>
    </row>
    <row r="15" spans="1:31" ht="21.75" customHeight="1" thickBot="1">
      <c r="A15" s="1">
        <v>2</v>
      </c>
      <c r="B15" s="42" t="s">
        <v>33</v>
      </c>
      <c r="C15" s="25">
        <v>235</v>
      </c>
      <c r="D15" s="26">
        <v>5420</v>
      </c>
      <c r="E15" s="26">
        <v>1609822</v>
      </c>
      <c r="F15" s="27">
        <v>647</v>
      </c>
      <c r="G15" s="27">
        <v>7013</v>
      </c>
      <c r="H15" s="105"/>
      <c r="I15" s="41"/>
      <c r="J15" s="41"/>
      <c r="K15" s="38"/>
      <c r="L15" s="37"/>
      <c r="M15" s="115" t="str">
        <f t="shared" si="0"/>
        <v xml:space="preserve">Liguria </v>
      </c>
      <c r="N15" s="38">
        <f t="shared" si="1"/>
        <v>6</v>
      </c>
      <c r="O15" s="38">
        <f t="shared" si="2"/>
        <v>2</v>
      </c>
      <c r="P15" s="38">
        <f t="shared" si="3"/>
        <v>4</v>
      </c>
      <c r="Q15" s="38">
        <f t="shared" si="4"/>
        <v>8</v>
      </c>
      <c r="R15" s="38">
        <f t="shared" si="5"/>
        <v>8</v>
      </c>
      <c r="S15" s="38" t="e">
        <f>IF(#REF!=0,0,IF(#REF!&gt;=#REF!,8,IF(AND(#REF!&lt;#REF!,#REF!&gt;=#REF!),6,IF(AND(#REF!&lt;#REF!,#REF!&gt;=#REF!),4,2))))</f>
        <v>#REF!</v>
      </c>
      <c r="T15" s="38" t="e">
        <f>IF(#REF!=0,0,IF(#REF!&gt;=#REF!,8,IF(AND(#REF!&lt;#REF!,#REF!&gt;=#REF!),6,IF(AND(#REF!&lt;#REF!,#REF!&gt;=#REF!),4,2))))</f>
        <v>#REF!</v>
      </c>
      <c r="U15" s="38"/>
      <c r="V15" s="38"/>
      <c r="W15" s="30"/>
      <c r="X15" s="32">
        <f t="shared" si="8"/>
        <v>28</v>
      </c>
      <c r="Y15" s="33">
        <f t="shared" si="6"/>
        <v>0.53846153846153844</v>
      </c>
      <c r="Z15" s="41" t="str">
        <f t="shared" si="7"/>
        <v>2° fascia</v>
      </c>
      <c r="AA15" s="35"/>
      <c r="AB15" s="121" t="s">
        <v>53</v>
      </c>
      <c r="AC15" s="117">
        <v>26</v>
      </c>
      <c r="AD15" s="117" t="s">
        <v>88</v>
      </c>
      <c r="AE15" s="118">
        <v>0.5</v>
      </c>
    </row>
    <row r="16" spans="1:31" ht="21.75" customHeight="1" thickBot="1">
      <c r="A16" s="1">
        <v>2</v>
      </c>
      <c r="B16" s="42" t="s">
        <v>34</v>
      </c>
      <c r="C16" s="25">
        <f>139+244+162+90+61+50+190+78+141</f>
        <v>1155</v>
      </c>
      <c r="D16" s="26">
        <f>1620.59+2722.86+1288.07+816.17+782.2+363.8+2964.73+3211.9+1198.71</f>
        <v>14969.029999999999</v>
      </c>
      <c r="E16" s="26">
        <v>7671177</v>
      </c>
      <c r="F16" s="27">
        <v>559</v>
      </c>
      <c r="G16" s="27">
        <v>9374</v>
      </c>
      <c r="H16" s="105"/>
      <c r="I16" s="41"/>
      <c r="J16" s="41"/>
      <c r="K16" s="38"/>
      <c r="L16" s="37"/>
      <c r="M16" s="115" t="str">
        <f>B16</f>
        <v>Lombardia - MI, BG, CO, LE, Lodi, Monza, PV, SO e VA</v>
      </c>
      <c r="N16" s="38">
        <f t="shared" si="1"/>
        <v>8</v>
      </c>
      <c r="O16" s="38">
        <f t="shared" si="2"/>
        <v>4</v>
      </c>
      <c r="P16" s="38">
        <f t="shared" si="3"/>
        <v>8</v>
      </c>
      <c r="Q16" s="38">
        <f t="shared" si="4"/>
        <v>8</v>
      </c>
      <c r="R16" s="38">
        <f t="shared" si="5"/>
        <v>8</v>
      </c>
      <c r="S16" s="38" t="e">
        <f>IF(#REF!=0,0,IF(#REF!&gt;=#REF!,8,IF(AND(#REF!&lt;#REF!,#REF!&gt;=#REF!),6,IF(AND(#REF!&lt;#REF!,#REF!&gt;=#REF!),4,2))))</f>
        <v>#REF!</v>
      </c>
      <c r="T16" s="38" t="e">
        <f>IF(#REF!=0,0,IF(#REF!&gt;=#REF!,8,IF(AND(#REF!&lt;#REF!,#REF!&gt;=#REF!),6,IF(AND(#REF!&lt;#REF!,#REF!&gt;=#REF!),4,2))))</f>
        <v>#REF!</v>
      </c>
      <c r="U16" s="38"/>
      <c r="V16" s="38"/>
      <c r="W16" s="30"/>
      <c r="X16" s="32">
        <f>N16+O16+P16+Q16+R16+U16+V16</f>
        <v>36</v>
      </c>
      <c r="Y16" s="33">
        <f t="shared" si="6"/>
        <v>0.69230769230769229</v>
      </c>
      <c r="Z16" s="41" t="str">
        <f>IF(Y16&gt;=0.45,"2° fascia","3° fascia")</f>
        <v>2° fascia</v>
      </c>
      <c r="AA16" s="35"/>
      <c r="AB16" s="121" t="s">
        <v>35</v>
      </c>
      <c r="AC16" s="117">
        <v>25</v>
      </c>
      <c r="AD16" s="117" t="s">
        <v>88</v>
      </c>
      <c r="AE16" s="118">
        <v>0.48076923076923078</v>
      </c>
    </row>
    <row r="17" spans="1:31" ht="21.75" customHeight="1" thickBot="1">
      <c r="A17" s="1">
        <v>2</v>
      </c>
      <c r="B17" s="42" t="s">
        <v>35</v>
      </c>
      <c r="C17" s="25">
        <f>70+115+206</f>
        <v>391</v>
      </c>
      <c r="D17" s="26">
        <f>4784.36+1770.57+2338.84</f>
        <v>8893.77</v>
      </c>
      <c r="E17" s="26">
        <v>1971229</v>
      </c>
      <c r="F17" s="27">
        <v>309</v>
      </c>
      <c r="G17" s="26">
        <v>3851</v>
      </c>
      <c r="H17" s="105"/>
      <c r="I17" s="41"/>
      <c r="J17" s="41"/>
      <c r="K17" s="38"/>
      <c r="L17" s="37"/>
      <c r="M17" s="115" t="str">
        <f t="shared" si="0"/>
        <v>Lombardia - Brescia, Cremona e Mantova</v>
      </c>
      <c r="N17" s="38">
        <f t="shared" si="1"/>
        <v>6</v>
      </c>
      <c r="O17" s="38">
        <f t="shared" si="2"/>
        <v>3</v>
      </c>
      <c r="P17" s="38">
        <f t="shared" si="3"/>
        <v>6</v>
      </c>
      <c r="Q17" s="38">
        <f t="shared" si="4"/>
        <v>6</v>
      </c>
      <c r="R17" s="38">
        <f t="shared" si="5"/>
        <v>4</v>
      </c>
      <c r="S17" s="38" t="e">
        <f>IF(#REF!=0,0,IF(#REF!&gt;=#REF!,8,IF(AND(#REF!&lt;#REF!,#REF!&gt;=#REF!),6,IF(AND(#REF!&lt;#REF!,#REF!&gt;=#REF!),4,2))))</f>
        <v>#REF!</v>
      </c>
      <c r="T17" s="38" t="e">
        <f>IF(#REF!=0,0,IF(#REF!&gt;=#REF!,8,IF(AND(#REF!&lt;#REF!,#REF!&gt;=#REF!),6,IF(AND(#REF!&lt;#REF!,#REF!&gt;=#REF!),4,2))))</f>
        <v>#REF!</v>
      </c>
      <c r="U17" s="38"/>
      <c r="V17" s="38"/>
      <c r="W17" s="30"/>
      <c r="X17" s="32">
        <f t="shared" si="8"/>
        <v>25</v>
      </c>
      <c r="Y17" s="33">
        <f t="shared" si="6"/>
        <v>0.48076923076923078</v>
      </c>
      <c r="Z17" s="41" t="str">
        <f t="shared" si="7"/>
        <v>2° fascia</v>
      </c>
      <c r="AA17" s="35"/>
      <c r="AB17" s="121" t="s">
        <v>45</v>
      </c>
      <c r="AC17" s="117">
        <v>25</v>
      </c>
      <c r="AD17" s="117" t="s">
        <v>88</v>
      </c>
      <c r="AE17" s="118">
        <v>0.48076923076923078</v>
      </c>
    </row>
    <row r="18" spans="1:31" ht="21.75" customHeight="1" thickBot="1">
      <c r="A18" s="1">
        <v>3</v>
      </c>
      <c r="B18" s="42" t="s">
        <v>36</v>
      </c>
      <c r="C18" s="25">
        <v>246</v>
      </c>
      <c r="D18" s="26">
        <v>9694</v>
      </c>
      <c r="E18" s="26">
        <v>1545155</v>
      </c>
      <c r="F18" s="27">
        <v>317</v>
      </c>
      <c r="G18" s="44">
        <v>3283</v>
      </c>
      <c r="H18" s="105"/>
      <c r="I18" s="41"/>
      <c r="J18" s="41"/>
      <c r="K18" s="38"/>
      <c r="L18" s="38"/>
      <c r="M18" s="115" t="str">
        <f t="shared" si="0"/>
        <v>Marche</v>
      </c>
      <c r="N18" s="38">
        <f t="shared" si="1"/>
        <v>6</v>
      </c>
      <c r="O18" s="38">
        <f t="shared" si="2"/>
        <v>3</v>
      </c>
      <c r="P18" s="38">
        <f t="shared" si="3"/>
        <v>4</v>
      </c>
      <c r="Q18" s="38">
        <f t="shared" si="4"/>
        <v>6</v>
      </c>
      <c r="R18" s="38">
        <f t="shared" si="5"/>
        <v>4</v>
      </c>
      <c r="S18" s="38" t="e">
        <f>IF(#REF!=0,0,IF(#REF!&gt;=#REF!,8,IF(AND(#REF!&lt;#REF!,#REF!&gt;=#REF!),6,IF(AND(#REF!&lt;#REF!,#REF!&gt;=#REF!),4,2))))</f>
        <v>#REF!</v>
      </c>
      <c r="T18" s="38" t="e">
        <f>IF(#REF!=0,0,IF(#REF!&gt;=#REF!,8,IF(AND(#REF!&lt;#REF!,#REF!&gt;=#REF!),6,IF(AND(#REF!&lt;#REF!,#REF!&gt;=#REF!),4,2))))</f>
        <v>#REF!</v>
      </c>
      <c r="U18" s="38"/>
      <c r="V18" s="38"/>
      <c r="W18" s="30"/>
      <c r="X18" s="32">
        <f t="shared" si="8"/>
        <v>23</v>
      </c>
      <c r="Y18" s="33">
        <f t="shared" si="6"/>
        <v>0.44230769230769229</v>
      </c>
      <c r="Z18" s="34" t="str">
        <f t="shared" si="7"/>
        <v>3° fascia</v>
      </c>
      <c r="AA18" s="35"/>
      <c r="AB18" s="121" t="s">
        <v>38</v>
      </c>
      <c r="AC18" s="117">
        <v>24</v>
      </c>
      <c r="AD18" s="117" t="s">
        <v>88</v>
      </c>
      <c r="AE18" s="118">
        <v>0.46153846153846156</v>
      </c>
    </row>
    <row r="19" spans="1:31" ht="21.75" customHeight="1" thickBot="1">
      <c r="A19" s="1">
        <v>3</v>
      </c>
      <c r="B19" s="42" t="s">
        <v>37</v>
      </c>
      <c r="C19" s="25">
        <v>136</v>
      </c>
      <c r="D19" s="26">
        <v>4438</v>
      </c>
      <c r="E19" s="26">
        <v>313341</v>
      </c>
      <c r="F19" s="27">
        <v>47</v>
      </c>
      <c r="G19" s="26">
        <v>213</v>
      </c>
      <c r="H19" s="105"/>
      <c r="I19" s="41"/>
      <c r="J19" s="41"/>
      <c r="K19" s="38"/>
      <c r="L19" s="37"/>
      <c r="M19" s="115" t="str">
        <f t="shared" si="0"/>
        <v>Molise</v>
      </c>
      <c r="N19" s="38">
        <f t="shared" si="1"/>
        <v>4</v>
      </c>
      <c r="O19" s="38">
        <f t="shared" si="2"/>
        <v>2</v>
      </c>
      <c r="P19" s="38">
        <f t="shared" si="3"/>
        <v>2</v>
      </c>
      <c r="Q19" s="38">
        <f t="shared" si="4"/>
        <v>4</v>
      </c>
      <c r="R19" s="38">
        <f t="shared" si="5"/>
        <v>2</v>
      </c>
      <c r="S19" s="38" t="e">
        <f>IF(#REF!=0,0,IF(#REF!&gt;=#REF!,8,IF(AND(#REF!&lt;#REF!,#REF!&gt;=#REF!),6,IF(AND(#REF!&lt;#REF!,#REF!&gt;=#REF!),4,2))))</f>
        <v>#REF!</v>
      </c>
      <c r="T19" s="38" t="e">
        <f>IF(#REF!=0,0,IF(#REF!&gt;=#REF!,8,IF(AND(#REF!&lt;#REF!,#REF!&gt;=#REF!),6,IF(AND(#REF!&lt;#REF!,#REF!&gt;=#REF!),4,2))))</f>
        <v>#REF!</v>
      </c>
      <c r="U19" s="38"/>
      <c r="V19" s="38"/>
      <c r="W19" s="38"/>
      <c r="X19" s="32">
        <f t="shared" si="8"/>
        <v>14</v>
      </c>
      <c r="Y19" s="33">
        <f t="shared" si="6"/>
        <v>0.26923076923076922</v>
      </c>
      <c r="Z19" s="34" t="str">
        <f t="shared" si="7"/>
        <v>3° fascia</v>
      </c>
      <c r="AA19" s="35"/>
      <c r="AB19" s="121" t="s">
        <v>44</v>
      </c>
      <c r="AC19" s="117">
        <v>24</v>
      </c>
      <c r="AD19" s="117" t="s">
        <v>88</v>
      </c>
      <c r="AE19" s="118">
        <v>0.46153846153846156</v>
      </c>
    </row>
    <row r="20" spans="1:31" ht="21.75" customHeight="1" thickBot="1">
      <c r="A20" s="1">
        <v>2</v>
      </c>
      <c r="B20" s="42" t="s">
        <v>38</v>
      </c>
      <c r="C20" s="25">
        <v>315</v>
      </c>
      <c r="D20" s="26">
        <f>6830.25</f>
        <v>6830.25</v>
      </c>
      <c r="E20" s="26">
        <v>2254720</v>
      </c>
      <c r="F20" s="27">
        <v>83</v>
      </c>
      <c r="G20" s="44">
        <v>4009</v>
      </c>
      <c r="H20" s="105"/>
      <c r="I20" s="41"/>
      <c r="J20" s="41"/>
      <c r="K20" s="38"/>
      <c r="L20" s="37"/>
      <c r="M20" s="115" t="str">
        <f t="shared" si="0"/>
        <v>Piemonte - Torino</v>
      </c>
      <c r="N20" s="38">
        <f t="shared" si="1"/>
        <v>6</v>
      </c>
      <c r="O20" s="38">
        <f t="shared" si="2"/>
        <v>2</v>
      </c>
      <c r="P20" s="38">
        <f t="shared" si="3"/>
        <v>6</v>
      </c>
      <c r="Q20" s="38">
        <f t="shared" si="4"/>
        <v>4</v>
      </c>
      <c r="R20" s="38">
        <f t="shared" si="5"/>
        <v>6</v>
      </c>
      <c r="S20" s="38" t="e">
        <f>IF(#REF!=0,0,IF(#REF!&gt;=#REF!,8,IF(AND(#REF!&lt;#REF!,#REF!&gt;=#REF!),6,IF(AND(#REF!&lt;#REF!,#REF!&gt;=#REF!),4,2))))</f>
        <v>#REF!</v>
      </c>
      <c r="T20" s="38" t="e">
        <f>IF(#REF!=0,0,IF(#REF!&gt;=#REF!,8,IF(AND(#REF!&lt;#REF!,#REF!&gt;=#REF!),6,IF(AND(#REF!&lt;#REF!,#REF!&gt;=#REF!),4,2))))</f>
        <v>#REF!</v>
      </c>
      <c r="U20" s="38"/>
      <c r="V20" s="38"/>
      <c r="W20" s="30"/>
      <c r="X20" s="32">
        <f t="shared" si="8"/>
        <v>24</v>
      </c>
      <c r="Y20" s="33">
        <f t="shared" si="6"/>
        <v>0.46153846153846156</v>
      </c>
      <c r="Z20" s="41" t="str">
        <f t="shared" si="7"/>
        <v>2° fascia</v>
      </c>
      <c r="AA20" s="35"/>
      <c r="AB20" s="122" t="s">
        <v>86</v>
      </c>
      <c r="AC20" s="123">
        <v>23</v>
      </c>
      <c r="AD20" s="123" t="s">
        <v>87</v>
      </c>
      <c r="AE20" s="124">
        <v>0.44230769230769229</v>
      </c>
    </row>
    <row r="21" spans="1:31" ht="21.75" customHeight="1" thickBot="1">
      <c r="A21" s="1">
        <v>2</v>
      </c>
      <c r="B21" s="42" t="s">
        <v>85</v>
      </c>
      <c r="C21" s="25">
        <v>814</v>
      </c>
      <c r="D21" s="26">
        <f>1338.12+3560.42+1510.78+6902.68+917.3+2088.08</f>
        <v>16317.38</v>
      </c>
      <c r="E21" s="26">
        <v>2119332</v>
      </c>
      <c r="F21" s="27">
        <v>214</v>
      </c>
      <c r="G21" s="45">
        <v>7997</v>
      </c>
      <c r="H21" s="105"/>
      <c r="I21" s="41"/>
      <c r="J21" s="41"/>
      <c r="K21" s="38"/>
      <c r="L21" s="46"/>
      <c r="M21" s="115" t="str">
        <f t="shared" si="0"/>
        <v>Piemonte -Novara, Alessandria ecc.</v>
      </c>
      <c r="N21" s="38">
        <f t="shared" si="1"/>
        <v>8</v>
      </c>
      <c r="O21" s="38">
        <f t="shared" si="2"/>
        <v>4</v>
      </c>
      <c r="P21" s="38">
        <f t="shared" si="3"/>
        <v>6</v>
      </c>
      <c r="Q21" s="38">
        <f t="shared" si="4"/>
        <v>6</v>
      </c>
      <c r="R21" s="38">
        <f t="shared" si="5"/>
        <v>8</v>
      </c>
      <c r="S21" s="38" t="e">
        <f>IF(#REF!=0,0,IF(#REF!&gt;=#REF!,8,IF(AND(#REF!&lt;#REF!,#REF!&gt;=#REF!),6,IF(AND(#REF!&lt;#REF!,#REF!&gt;=#REF!),4,2))))</f>
        <v>#REF!</v>
      </c>
      <c r="T21" s="38" t="e">
        <f>IF(#REF!=0,0,IF(#REF!&gt;=#REF!,8,IF(AND(#REF!&lt;#REF!,#REF!&gt;=#REF!),6,IF(AND(#REF!&lt;#REF!,#REF!&gt;=#REF!),4,2))))</f>
        <v>#REF!</v>
      </c>
      <c r="U21" s="38"/>
      <c r="V21" s="38"/>
      <c r="W21" s="30"/>
      <c r="X21" s="32">
        <f t="shared" si="8"/>
        <v>32</v>
      </c>
      <c r="Y21" s="33">
        <f t="shared" si="6"/>
        <v>0.61538461538461542</v>
      </c>
      <c r="Z21" s="41" t="str">
        <f t="shared" si="7"/>
        <v>2° fascia</v>
      </c>
      <c r="AA21" s="35"/>
      <c r="AB21" s="122" t="s">
        <v>27</v>
      </c>
      <c r="AC21" s="123">
        <v>23</v>
      </c>
      <c r="AD21" s="123" t="s">
        <v>87</v>
      </c>
      <c r="AE21" s="124">
        <v>0.44230769230769229</v>
      </c>
    </row>
    <row r="22" spans="1:31" ht="21.75" customHeight="1" thickBot="1">
      <c r="A22" s="1">
        <v>3</v>
      </c>
      <c r="B22" s="42" t="s">
        <v>39</v>
      </c>
      <c r="C22" s="31">
        <f>41+10+61</f>
        <v>112</v>
      </c>
      <c r="D22" s="31">
        <f>3825.41+1538.68+6966.17</f>
        <v>12330.26</v>
      </c>
      <c r="E22" s="26">
        <v>2266964</v>
      </c>
      <c r="F22" s="27">
        <v>53</v>
      </c>
      <c r="G22" s="47">
        <v>3645</v>
      </c>
      <c r="H22" s="105"/>
      <c r="I22" s="41"/>
      <c r="J22" s="41"/>
      <c r="K22" s="38"/>
      <c r="M22" s="115" t="str">
        <f t="shared" si="0"/>
        <v>Puglia - Bari</v>
      </c>
      <c r="N22" s="38">
        <f t="shared" si="1"/>
        <v>4</v>
      </c>
      <c r="O22" s="38">
        <f t="shared" si="2"/>
        <v>4</v>
      </c>
      <c r="P22" s="38">
        <f t="shared" si="3"/>
        <v>6</v>
      </c>
      <c r="Q22" s="38">
        <f t="shared" si="4"/>
        <v>4</v>
      </c>
      <c r="R22" s="38">
        <f t="shared" si="5"/>
        <v>4</v>
      </c>
      <c r="S22" s="38"/>
      <c r="T22" s="38"/>
      <c r="U22" s="38"/>
      <c r="V22" s="38"/>
      <c r="W22" s="30"/>
      <c r="X22" s="32">
        <f t="shared" si="8"/>
        <v>22</v>
      </c>
      <c r="Y22" s="33">
        <f t="shared" si="6"/>
        <v>0.42307692307692307</v>
      </c>
      <c r="Z22" s="34" t="str">
        <f t="shared" si="7"/>
        <v>3° fascia</v>
      </c>
      <c r="AA22" s="35"/>
      <c r="AB22" s="122" t="s">
        <v>36</v>
      </c>
      <c r="AC22" s="123">
        <v>23</v>
      </c>
      <c r="AD22" s="123" t="s">
        <v>87</v>
      </c>
      <c r="AE22" s="124">
        <v>0.44230769230769229</v>
      </c>
    </row>
    <row r="23" spans="1:31" ht="21.75" customHeight="1" thickBot="1">
      <c r="A23" s="1">
        <v>3</v>
      </c>
      <c r="B23" s="42" t="s">
        <v>40</v>
      </c>
      <c r="C23" s="31">
        <f>97+20+29</f>
        <v>146</v>
      </c>
      <c r="D23" s="31">
        <f>2759.4+1839.53+2428.71</f>
        <v>7027.64</v>
      </c>
      <c r="E23" s="26">
        <v>1783839</v>
      </c>
      <c r="F23" s="27">
        <v>108</v>
      </c>
      <c r="G23" s="47">
        <v>2444</v>
      </c>
      <c r="H23" s="105"/>
      <c r="I23" s="41"/>
      <c r="J23" s="41"/>
      <c r="K23" s="38"/>
      <c r="M23" s="115" t="str">
        <f t="shared" si="0"/>
        <v>Puglia - Lecce</v>
      </c>
      <c r="N23" s="38">
        <f t="shared" si="1"/>
        <v>4</v>
      </c>
      <c r="O23" s="38">
        <f t="shared" si="2"/>
        <v>2</v>
      </c>
      <c r="P23" s="38">
        <f t="shared" si="3"/>
        <v>6</v>
      </c>
      <c r="Q23" s="38">
        <f t="shared" si="4"/>
        <v>4</v>
      </c>
      <c r="R23" s="38">
        <f t="shared" si="5"/>
        <v>4</v>
      </c>
      <c r="S23" s="16" t="s">
        <v>41</v>
      </c>
      <c r="T23" s="16" t="s">
        <v>42</v>
      </c>
      <c r="U23" s="16"/>
      <c r="V23" s="94"/>
      <c r="W23" s="16" t="s">
        <v>43</v>
      </c>
      <c r="X23" s="32">
        <f t="shared" si="8"/>
        <v>20</v>
      </c>
      <c r="Y23" s="33">
        <f t="shared" si="6"/>
        <v>0.38461538461538464</v>
      </c>
      <c r="Z23" s="34" t="str">
        <f t="shared" si="7"/>
        <v>3° fascia</v>
      </c>
      <c r="AA23" s="35"/>
      <c r="AB23" s="122" t="s">
        <v>39</v>
      </c>
      <c r="AC23" s="123">
        <v>22</v>
      </c>
      <c r="AD23" s="123" t="s">
        <v>87</v>
      </c>
      <c r="AE23" s="124">
        <v>0.42307692307692307</v>
      </c>
    </row>
    <row r="24" spans="1:31" ht="21.75" customHeight="1" thickBot="1">
      <c r="A24" s="1">
        <v>2</v>
      </c>
      <c r="B24" s="42" t="s">
        <v>44</v>
      </c>
      <c r="C24" s="31">
        <f>71+88</f>
        <v>159</v>
      </c>
      <c r="D24" s="31">
        <f>4570+3039.99</f>
        <v>7609.99</v>
      </c>
      <c r="E24" s="26">
        <v>725620</v>
      </c>
      <c r="F24" s="27">
        <v>99</v>
      </c>
      <c r="G24" s="47">
        <v>647</v>
      </c>
      <c r="H24" s="105"/>
      <c r="I24" s="41"/>
      <c r="J24" s="41"/>
      <c r="K24" s="38">
        <v>8</v>
      </c>
      <c r="M24" s="115" t="str">
        <f t="shared" si="0"/>
        <v>Sardegna - Cagliari e  Oristano</v>
      </c>
      <c r="N24" s="38">
        <f t="shared" si="1"/>
        <v>4</v>
      </c>
      <c r="O24" s="38">
        <f t="shared" si="2"/>
        <v>2</v>
      </c>
      <c r="P24" s="38">
        <f t="shared" si="3"/>
        <v>4</v>
      </c>
      <c r="Q24" s="38">
        <f t="shared" si="4"/>
        <v>4</v>
      </c>
      <c r="R24" s="38">
        <f t="shared" si="5"/>
        <v>2</v>
      </c>
      <c r="S24" s="16"/>
      <c r="T24" s="16"/>
      <c r="U24" s="16"/>
      <c r="V24" s="94">
        <v>8</v>
      </c>
      <c r="W24" s="16"/>
      <c r="X24" s="32">
        <f t="shared" si="8"/>
        <v>24</v>
      </c>
      <c r="Y24" s="33">
        <f t="shared" si="6"/>
        <v>0.46153846153846156</v>
      </c>
      <c r="Z24" s="41" t="str">
        <f t="shared" si="7"/>
        <v>2° fascia</v>
      </c>
      <c r="AA24" s="35"/>
      <c r="AB24" s="122" t="s">
        <v>24</v>
      </c>
      <c r="AC24" s="123">
        <v>20</v>
      </c>
      <c r="AD24" s="123" t="s">
        <v>87</v>
      </c>
      <c r="AE24" s="124">
        <v>0.38461538461538464</v>
      </c>
    </row>
    <row r="25" spans="1:31" ht="21.75" customHeight="1" thickBot="1">
      <c r="A25" s="1">
        <v>2</v>
      </c>
      <c r="B25" s="42" t="s">
        <v>45</v>
      </c>
      <c r="C25" s="31">
        <f>66+52</f>
        <v>118</v>
      </c>
      <c r="D25" s="31">
        <f>4282.14+3933.82</f>
        <v>8215.9600000000009</v>
      </c>
      <c r="E25" s="26">
        <v>496340</v>
      </c>
      <c r="F25" s="27">
        <v>77</v>
      </c>
      <c r="G25" s="47">
        <v>250</v>
      </c>
      <c r="H25" s="105"/>
      <c r="I25" s="41"/>
      <c r="J25" s="41"/>
      <c r="K25" s="38">
        <v>8</v>
      </c>
      <c r="M25" s="115" t="str">
        <f t="shared" si="0"/>
        <v>Sardegna - Sassari e Nuoro</v>
      </c>
      <c r="N25" s="38">
        <f t="shared" si="1"/>
        <v>4</v>
      </c>
      <c r="O25" s="38">
        <f t="shared" si="2"/>
        <v>3</v>
      </c>
      <c r="P25" s="38">
        <f t="shared" si="3"/>
        <v>4</v>
      </c>
      <c r="Q25" s="38">
        <f t="shared" si="4"/>
        <v>4</v>
      </c>
      <c r="R25" s="38">
        <f t="shared" si="5"/>
        <v>2</v>
      </c>
      <c r="S25" s="16"/>
      <c r="T25" s="16"/>
      <c r="U25" s="16"/>
      <c r="V25" s="94">
        <v>8</v>
      </c>
      <c r="W25" s="16"/>
      <c r="X25" s="32">
        <f t="shared" si="8"/>
        <v>25</v>
      </c>
      <c r="Y25" s="33">
        <f t="shared" si="6"/>
        <v>0.48076923076923078</v>
      </c>
      <c r="Z25" s="41" t="str">
        <f t="shared" si="7"/>
        <v>2° fascia</v>
      </c>
      <c r="AA25" s="35"/>
      <c r="AB25" s="122" t="s">
        <v>40</v>
      </c>
      <c r="AC25" s="123">
        <v>20</v>
      </c>
      <c r="AD25" s="123" t="s">
        <v>87</v>
      </c>
      <c r="AE25" s="124">
        <v>0.38461538461538464</v>
      </c>
    </row>
    <row r="26" spans="1:31" ht="21.75" customHeight="1" thickBot="1">
      <c r="A26" s="1">
        <v>2</v>
      </c>
      <c r="B26" s="42" t="s">
        <v>46</v>
      </c>
      <c r="C26" s="25">
        <f>(44-1)+22+7</f>
        <v>72</v>
      </c>
      <c r="D26" s="26">
        <f>(3514.38+964.98+365.26)-102.4</f>
        <v>4742.2200000000012</v>
      </c>
      <c r="E26" s="26">
        <v>1724710</v>
      </c>
      <c r="F26" s="27">
        <v>100</v>
      </c>
      <c r="G26" s="47">
        <v>5735</v>
      </c>
      <c r="H26" s="105">
        <v>8</v>
      </c>
      <c r="I26" s="41"/>
      <c r="J26" s="41"/>
      <c r="K26" s="30"/>
      <c r="L26" s="37"/>
      <c r="M26" s="115" t="str">
        <f t="shared" si="0"/>
        <v>Toscana - Firenze</v>
      </c>
      <c r="N26" s="38">
        <f t="shared" si="1"/>
        <v>4</v>
      </c>
      <c r="O26" s="38">
        <f t="shared" si="2"/>
        <v>2</v>
      </c>
      <c r="P26" s="38">
        <f t="shared" si="3"/>
        <v>6</v>
      </c>
      <c r="Q26" s="38">
        <f t="shared" si="4"/>
        <v>4</v>
      </c>
      <c r="R26" s="38">
        <f t="shared" si="5"/>
        <v>6</v>
      </c>
      <c r="S26" s="16"/>
      <c r="T26" s="16"/>
      <c r="U26" s="94">
        <v>8</v>
      </c>
      <c r="V26" s="16"/>
      <c r="W26" s="16"/>
      <c r="X26" s="32">
        <f t="shared" si="8"/>
        <v>30</v>
      </c>
      <c r="Y26" s="33">
        <f t="shared" si="6"/>
        <v>0.57692307692307687</v>
      </c>
      <c r="Z26" s="41" t="str">
        <f t="shared" si="7"/>
        <v>2° fascia</v>
      </c>
      <c r="AA26" s="35"/>
      <c r="AB26" s="122" t="s">
        <v>22</v>
      </c>
      <c r="AC26" s="123">
        <v>19</v>
      </c>
      <c r="AD26" s="123" t="s">
        <v>87</v>
      </c>
      <c r="AE26" s="124">
        <v>0.36538461538461536</v>
      </c>
    </row>
    <row r="27" spans="1:31" ht="21.75" customHeight="1" thickBot="1">
      <c r="A27" s="1">
        <v>2</v>
      </c>
      <c r="B27" s="116" t="s">
        <v>47</v>
      </c>
      <c r="C27" s="25">
        <f>36+28+39</f>
        <v>103</v>
      </c>
      <c r="D27" s="26">
        <f>3821.22+4504.29+3236</f>
        <v>11561.51</v>
      </c>
      <c r="E27" s="26">
        <v>631000</v>
      </c>
      <c r="F27" s="27">
        <v>189</v>
      </c>
      <c r="G27" s="47">
        <v>8254</v>
      </c>
      <c r="H27" s="105">
        <v>8</v>
      </c>
      <c r="I27" s="41"/>
      <c r="J27" s="41"/>
      <c r="K27" s="30"/>
      <c r="L27" s="37"/>
      <c r="M27" s="115" t="str">
        <f t="shared" si="0"/>
        <v>Toscana - Siena e Grosseto e Arezzo</v>
      </c>
      <c r="N27" s="38">
        <f t="shared" si="1"/>
        <v>4</v>
      </c>
      <c r="O27" s="38">
        <f t="shared" si="2"/>
        <v>3</v>
      </c>
      <c r="P27" s="38">
        <f t="shared" si="3"/>
        <v>4</v>
      </c>
      <c r="Q27" s="38">
        <f t="shared" si="4"/>
        <v>6</v>
      </c>
      <c r="R27" s="38">
        <f t="shared" si="5"/>
        <v>8</v>
      </c>
      <c r="S27" s="38" t="e">
        <f>IF(#REF!=0,0,IF(#REF!&gt;=#REF!,8,IF(AND(#REF!&lt;#REF!,#REF!&gt;=#REF!),6,IF(AND(#REF!&lt;#REF!,#REF!&gt;=#REF!),4,2))))</f>
        <v>#REF!</v>
      </c>
      <c r="T27" s="38" t="e">
        <f>IF(#REF!=0,0,IF(#REF!&gt;=#REF!,8,IF(AND(#REF!&lt;#REF!,#REF!&gt;=#REF!),6,IF(AND(#REF!&lt;#REF!,#REF!&gt;=#REF!),4,2))))</f>
        <v>#REF!</v>
      </c>
      <c r="U27" s="38">
        <v>8</v>
      </c>
      <c r="V27" s="38"/>
      <c r="W27" s="30"/>
      <c r="X27" s="32">
        <f t="shared" si="8"/>
        <v>33</v>
      </c>
      <c r="Y27" s="33">
        <f t="shared" si="6"/>
        <v>0.63461538461538458</v>
      </c>
      <c r="Z27" s="41" t="str">
        <f t="shared" si="7"/>
        <v>2° fascia</v>
      </c>
      <c r="AA27" s="35"/>
      <c r="AB27" s="122" t="s">
        <v>50</v>
      </c>
      <c r="AC27" s="123">
        <v>19</v>
      </c>
      <c r="AD27" s="123" t="s">
        <v>87</v>
      </c>
      <c r="AE27" s="124">
        <v>0.36538461538461536</v>
      </c>
    </row>
    <row r="28" spans="1:31" ht="21.75" customHeight="1" thickBot="1">
      <c r="A28" s="1">
        <v>3</v>
      </c>
      <c r="B28" s="116" t="s">
        <v>48</v>
      </c>
      <c r="C28" s="25">
        <f>39+20</f>
        <v>59</v>
      </c>
      <c r="D28" s="26">
        <f>2445.82+1212.43</f>
        <v>3658.25</v>
      </c>
      <c r="E28" s="26">
        <v>749233</v>
      </c>
      <c r="F28" s="27">
        <v>111</v>
      </c>
      <c r="G28" s="47">
        <v>2310</v>
      </c>
      <c r="H28" s="105"/>
      <c r="I28" s="41"/>
      <c r="J28" s="41"/>
      <c r="K28" s="30"/>
      <c r="L28" s="37"/>
      <c r="M28" s="115" t="str">
        <f t="shared" si="0"/>
        <v>Toscana - Pisa e Livorno</v>
      </c>
      <c r="N28" s="38">
        <f t="shared" si="1"/>
        <v>4</v>
      </c>
      <c r="O28" s="38">
        <f t="shared" si="2"/>
        <v>2</v>
      </c>
      <c r="P28" s="38">
        <f t="shared" si="3"/>
        <v>4</v>
      </c>
      <c r="Q28" s="38">
        <f t="shared" si="4"/>
        <v>4</v>
      </c>
      <c r="R28" s="38">
        <f t="shared" si="5"/>
        <v>4</v>
      </c>
      <c r="S28" s="38"/>
      <c r="T28" s="38"/>
      <c r="U28" s="38"/>
      <c r="V28" s="38"/>
      <c r="W28" s="30"/>
      <c r="X28" s="32">
        <f t="shared" si="8"/>
        <v>18</v>
      </c>
      <c r="Y28" s="33">
        <f t="shared" si="6"/>
        <v>0.34615384615384615</v>
      </c>
      <c r="Z28" s="34" t="str">
        <f t="shared" si="7"/>
        <v>3° fascia</v>
      </c>
      <c r="AA28" s="35"/>
      <c r="AB28" s="122" t="s">
        <v>25</v>
      </c>
      <c r="AC28" s="123">
        <v>18</v>
      </c>
      <c r="AD28" s="123" t="s">
        <v>87</v>
      </c>
      <c r="AE28" s="124">
        <v>0.34615384615384615</v>
      </c>
    </row>
    <row r="29" spans="1:31" ht="21.75" customHeight="1" thickBot="1">
      <c r="A29" s="1">
        <v>3</v>
      </c>
      <c r="B29" s="116" t="s">
        <v>49</v>
      </c>
      <c r="C29" s="25">
        <f>35+17</f>
        <v>52</v>
      </c>
      <c r="D29" s="26">
        <f>1772.81+1156.44</f>
        <v>2929.25</v>
      </c>
      <c r="E29" s="26">
        <v>587885</v>
      </c>
      <c r="F29" s="27">
        <v>194</v>
      </c>
      <c r="G29" s="47">
        <v>1289</v>
      </c>
      <c r="H29" s="105"/>
      <c r="I29" s="41"/>
      <c r="J29" s="41"/>
      <c r="K29" s="30"/>
      <c r="L29" s="37"/>
      <c r="M29" s="115" t="str">
        <f t="shared" si="0"/>
        <v>Toscana - Lucca e Massa Carrara</v>
      </c>
      <c r="N29" s="38">
        <f t="shared" si="1"/>
        <v>4</v>
      </c>
      <c r="O29" s="38">
        <f t="shared" si="2"/>
        <v>1</v>
      </c>
      <c r="P29" s="38">
        <f t="shared" si="3"/>
        <v>4</v>
      </c>
      <c r="Q29" s="38">
        <f t="shared" si="4"/>
        <v>6</v>
      </c>
      <c r="R29" s="38">
        <f t="shared" si="5"/>
        <v>2</v>
      </c>
      <c r="S29" s="38"/>
      <c r="T29" s="38"/>
      <c r="U29" s="38"/>
      <c r="V29" s="38"/>
      <c r="W29" s="30"/>
      <c r="X29" s="32">
        <f t="shared" si="8"/>
        <v>17</v>
      </c>
      <c r="Y29" s="33">
        <f t="shared" si="6"/>
        <v>0.32692307692307693</v>
      </c>
      <c r="Z29" s="34" t="str">
        <f t="shared" si="7"/>
        <v>3° fascia</v>
      </c>
      <c r="AA29" s="35"/>
      <c r="AB29" s="122" t="s">
        <v>28</v>
      </c>
      <c r="AC29" s="123">
        <v>18</v>
      </c>
      <c r="AD29" s="123" t="s">
        <v>87</v>
      </c>
      <c r="AE29" s="124">
        <v>0.34615384615384615</v>
      </c>
    </row>
    <row r="30" spans="1:31" ht="21.75" customHeight="1" thickBot="1">
      <c r="A30" s="1">
        <v>3</v>
      </c>
      <c r="B30" s="42" t="s">
        <v>50</v>
      </c>
      <c r="C30" s="25">
        <v>92</v>
      </c>
      <c r="D30" s="26">
        <v>8456.0400000000009</v>
      </c>
      <c r="E30" s="26">
        <v>886239</v>
      </c>
      <c r="F30" s="27">
        <v>171</v>
      </c>
      <c r="G30" s="47">
        <v>3085</v>
      </c>
      <c r="H30" s="105"/>
      <c r="I30" s="41"/>
      <c r="J30" s="41"/>
      <c r="K30" s="30"/>
      <c r="L30" s="38"/>
      <c r="M30" s="115" t="str">
        <f t="shared" si="0"/>
        <v>Umbria</v>
      </c>
      <c r="N30" s="38">
        <f t="shared" si="1"/>
        <v>4</v>
      </c>
      <c r="O30" s="38">
        <f t="shared" si="2"/>
        <v>3</v>
      </c>
      <c r="P30" s="38">
        <f t="shared" si="3"/>
        <v>4</v>
      </c>
      <c r="Q30" s="38">
        <f t="shared" si="4"/>
        <v>4</v>
      </c>
      <c r="R30" s="38">
        <f t="shared" si="5"/>
        <v>4</v>
      </c>
      <c r="S30" s="38"/>
      <c r="T30" s="38"/>
      <c r="U30" s="38"/>
      <c r="V30" s="38"/>
      <c r="W30" s="30"/>
      <c r="X30" s="32">
        <f>N30+O30+P30+Q30+R30+U30+V30</f>
        <v>19</v>
      </c>
      <c r="Y30" s="33">
        <f t="shared" si="6"/>
        <v>0.36538461538461536</v>
      </c>
      <c r="Z30" s="34" t="str">
        <f>IF(Y30&gt;=0.45,"2° fascia","3° fascia")</f>
        <v>3° fascia</v>
      </c>
      <c r="AA30" s="35"/>
      <c r="AB30" s="122" t="s">
        <v>48</v>
      </c>
      <c r="AC30" s="123">
        <v>18</v>
      </c>
      <c r="AD30" s="123" t="s">
        <v>87</v>
      </c>
      <c r="AE30" s="124">
        <v>0.34615384615384615</v>
      </c>
    </row>
    <row r="31" spans="1:31" ht="21.75" customHeight="1" thickBot="1">
      <c r="A31" s="1">
        <v>2</v>
      </c>
      <c r="B31" s="42" t="s">
        <v>51</v>
      </c>
      <c r="C31" s="25">
        <v>3</v>
      </c>
      <c r="D31" s="26">
        <f>415.94+185.2+44.9</f>
        <v>646.04</v>
      </c>
      <c r="E31" s="26">
        <v>259263</v>
      </c>
      <c r="F31" s="27">
        <v>410</v>
      </c>
      <c r="G31" s="48">
        <v>5032</v>
      </c>
      <c r="H31" s="105">
        <v>8</v>
      </c>
      <c r="I31" s="41"/>
      <c r="J31" s="41"/>
      <c r="K31" s="30"/>
      <c r="L31" s="37"/>
      <c r="M31" s="115" t="str">
        <f t="shared" si="0"/>
        <v>Veneto - Venezia e Laguna</v>
      </c>
      <c r="N31" s="38">
        <f t="shared" si="1"/>
        <v>4</v>
      </c>
      <c r="O31" s="38">
        <f t="shared" si="2"/>
        <v>1</v>
      </c>
      <c r="P31" s="38">
        <f t="shared" si="3"/>
        <v>2</v>
      </c>
      <c r="Q31" s="38">
        <f t="shared" si="4"/>
        <v>8</v>
      </c>
      <c r="R31" s="38">
        <f t="shared" si="5"/>
        <v>6</v>
      </c>
      <c r="S31" s="38" t="e">
        <f>IF(#REF!=0,0,IF(#REF!&gt;=#REF!,8,IF(AND(#REF!&lt;#REF!,#REF!&gt;=#REF!),6,IF(AND(#REF!&lt;#REF!,#REF!&gt;=#REF!),4,2))))</f>
        <v>#REF!</v>
      </c>
      <c r="T31" s="38" t="e">
        <f>IF(#REF!=0,0,IF(#REF!&gt;=#REF!,8,IF(AND(#REF!&lt;#REF!,#REF!&gt;=#REF!),6,IF(AND(#REF!&lt;#REF!,#REF!&gt;=#REF!),4,2))))</f>
        <v>#REF!</v>
      </c>
      <c r="U31" s="38">
        <v>8</v>
      </c>
      <c r="V31" s="38"/>
      <c r="W31" s="30"/>
      <c r="X31" s="32">
        <f>N31+O31+P31+Q31+R31+U31+V31</f>
        <v>29</v>
      </c>
      <c r="Y31" s="33">
        <f t="shared" si="6"/>
        <v>0.55769230769230771</v>
      </c>
      <c r="Z31" s="41" t="str">
        <f>IF(Y31&gt;=0.45,"2° fascia","3° fascia")</f>
        <v>2° fascia</v>
      </c>
      <c r="AA31" s="35"/>
      <c r="AB31" s="122" t="s">
        <v>30</v>
      </c>
      <c r="AC31" s="123">
        <v>17</v>
      </c>
      <c r="AD31" s="123" t="s">
        <v>87</v>
      </c>
      <c r="AE31" s="124">
        <v>0.32692307692307693</v>
      </c>
    </row>
    <row r="32" spans="1:31" ht="21.75" customHeight="1" thickBot="1">
      <c r="A32" s="1">
        <v>2</v>
      </c>
      <c r="B32" s="42" t="s">
        <v>52</v>
      </c>
      <c r="C32" s="25">
        <f>44+69+104+95</f>
        <v>312</v>
      </c>
      <c r="D32" s="26">
        <f>2466.49+3678.02+2141.59+2476.68</f>
        <v>10762.78</v>
      </c>
      <c r="E32" s="26">
        <v>2607177</v>
      </c>
      <c r="F32" s="27">
        <v>336</v>
      </c>
      <c r="G32" s="47">
        <v>5770</v>
      </c>
      <c r="H32" s="105"/>
      <c r="I32" s="41"/>
      <c r="J32" s="41"/>
      <c r="K32" s="30"/>
      <c r="L32" s="37"/>
      <c r="M32" s="115" t="str">
        <f t="shared" si="0"/>
        <v>Veneto - Venezia, Belluno, Padova e Treviso</v>
      </c>
      <c r="N32" s="38">
        <f t="shared" si="1"/>
        <v>6</v>
      </c>
      <c r="O32" s="38">
        <f t="shared" si="2"/>
        <v>3</v>
      </c>
      <c r="P32" s="38">
        <f t="shared" si="3"/>
        <v>6</v>
      </c>
      <c r="Q32" s="38">
        <f t="shared" si="4"/>
        <v>8</v>
      </c>
      <c r="R32" s="38">
        <f t="shared" si="5"/>
        <v>6</v>
      </c>
      <c r="S32" s="38"/>
      <c r="T32" s="38"/>
      <c r="U32" s="38"/>
      <c r="V32" s="38"/>
      <c r="W32" s="30"/>
      <c r="X32" s="32">
        <f>N32+O32+P32+Q32+R32+U32+V32</f>
        <v>29</v>
      </c>
      <c r="Y32" s="33">
        <f t="shared" si="6"/>
        <v>0.55769230769230771</v>
      </c>
      <c r="Z32" s="41" t="str">
        <f>IF(Y32&gt;=0.45,"2° fascia","3° fascia")</f>
        <v>2° fascia</v>
      </c>
      <c r="AA32" s="35"/>
      <c r="AB32" s="122" t="s">
        <v>49</v>
      </c>
      <c r="AC32" s="123">
        <v>17</v>
      </c>
      <c r="AD32" s="123" t="s">
        <v>87</v>
      </c>
      <c r="AE32" s="124">
        <v>0.32692307692307693</v>
      </c>
    </row>
    <row r="33" spans="1:31" ht="21.75" customHeight="1">
      <c r="A33" s="1">
        <v>2</v>
      </c>
      <c r="B33" s="42" t="s">
        <v>53</v>
      </c>
      <c r="C33" s="25">
        <v>269</v>
      </c>
      <c r="D33" s="26">
        <v>7636.07</v>
      </c>
      <c r="E33" s="26">
        <v>2015316</v>
      </c>
      <c r="F33" s="27">
        <v>215</v>
      </c>
      <c r="G33" s="47">
        <v>5665</v>
      </c>
      <c r="H33" s="105"/>
      <c r="I33" s="112"/>
      <c r="J33" s="112"/>
      <c r="K33" s="30"/>
      <c r="L33" s="37"/>
      <c r="M33" s="115" t="str">
        <f t="shared" si="0"/>
        <v>Veneto - Verona, Rovigo e Vicenza</v>
      </c>
      <c r="N33" s="38">
        <f t="shared" si="1"/>
        <v>6</v>
      </c>
      <c r="O33" s="38">
        <f t="shared" si="2"/>
        <v>2</v>
      </c>
      <c r="P33" s="38">
        <f t="shared" si="3"/>
        <v>6</v>
      </c>
      <c r="Q33" s="38">
        <f t="shared" si="4"/>
        <v>6</v>
      </c>
      <c r="R33" s="38">
        <f t="shared" si="5"/>
        <v>6</v>
      </c>
      <c r="S33" s="38" t="e">
        <f>IF(#REF!=0,0,IF(#REF!&gt;=#REF!,8,IF(AND(#REF!&lt;#REF!,#REF!&gt;=#REF!),6,IF(AND(#REF!&lt;#REF!,#REF!&gt;=#REF!),4,2))))</f>
        <v>#REF!</v>
      </c>
      <c r="T33" s="38" t="e">
        <f>IF(#REF!=0,0,IF(#REF!&gt;=#REF!,8,IF(AND(#REF!&lt;#REF!,#REF!&gt;=#REF!),6,IF(AND(#REF!&lt;#REF!,#REF!&gt;=#REF!),4,2))))</f>
        <v>#REF!</v>
      </c>
      <c r="U33" s="38"/>
      <c r="V33" s="38"/>
      <c r="W33" s="30"/>
      <c r="X33" s="32">
        <f>N33+O33+P33+Q33+R33+U33+V33</f>
        <v>26</v>
      </c>
      <c r="Y33" s="33">
        <f t="shared" si="6"/>
        <v>0.5</v>
      </c>
      <c r="Z33" s="41" t="str">
        <f>IF(Y33&gt;=0.45,"2° fascia","3° fascia")</f>
        <v>2° fascia</v>
      </c>
      <c r="AA33" s="35"/>
      <c r="AB33" s="122" t="s">
        <v>37</v>
      </c>
      <c r="AC33" s="123">
        <v>14</v>
      </c>
      <c r="AD33" s="123" t="s">
        <v>87</v>
      </c>
      <c r="AE33" s="124">
        <v>0.26923076923076922</v>
      </c>
    </row>
    <row r="34" spans="1:31" ht="12" hidden="1" thickBot="1">
      <c r="B34" s="49"/>
      <c r="C34" s="50">
        <f>SUM(C3:C33)</f>
        <v>6910</v>
      </c>
      <c r="D34" s="50">
        <f>SUM(D3:D33)</f>
        <v>242492.79000000007</v>
      </c>
      <c r="E34" s="50">
        <f>SUM(E3:E33)</f>
        <v>52973582</v>
      </c>
      <c r="F34" s="51">
        <f>SUM(F3:F33)</f>
        <v>5517</v>
      </c>
      <c r="G34" s="51">
        <f>SUM(G3:G33)</f>
        <v>120383</v>
      </c>
      <c r="H34" s="52"/>
      <c r="K34" s="53">
        <f>SUM(K3:K33)</f>
        <v>24</v>
      </c>
      <c r="L34" s="54"/>
      <c r="N34" s="38"/>
      <c r="O34" s="38"/>
      <c r="P34" s="38"/>
      <c r="Q34" s="38"/>
      <c r="R34" s="30"/>
      <c r="S34" s="38"/>
      <c r="T34" s="30"/>
      <c r="U34" s="30"/>
      <c r="V34" s="30"/>
      <c r="W34" s="30"/>
      <c r="X34" s="30"/>
      <c r="Y34" s="55"/>
      <c r="Z34" s="30"/>
      <c r="AA34" s="35"/>
    </row>
    <row r="35" spans="1:31" ht="12" thickBot="1">
      <c r="B35" s="56"/>
      <c r="C35" s="57"/>
      <c r="D35" s="57"/>
      <c r="E35" s="57"/>
      <c r="F35" s="57"/>
      <c r="G35" s="57"/>
      <c r="H35" s="58"/>
      <c r="K35" s="59"/>
      <c r="N35" s="39"/>
      <c r="O35" s="39"/>
      <c r="P35" s="39"/>
      <c r="Q35" s="39"/>
      <c r="R35" s="1"/>
      <c r="S35" s="39"/>
      <c r="T35" s="1"/>
      <c r="U35" s="1"/>
      <c r="V35" s="1"/>
      <c r="W35" s="1"/>
      <c r="X35" s="1"/>
      <c r="Y35" s="60"/>
      <c r="Z35" s="1"/>
    </row>
    <row r="36" spans="1:31">
      <c r="M36" s="62" t="s">
        <v>54</v>
      </c>
      <c r="N36" s="63">
        <v>52</v>
      </c>
    </row>
    <row r="37" spans="1:31" ht="12" thickBot="1">
      <c r="M37" s="64" t="s">
        <v>55</v>
      </c>
      <c r="N37" s="65">
        <v>9</v>
      </c>
    </row>
    <row r="42" spans="1:31">
      <c r="P42" s="66"/>
    </row>
    <row r="44" spans="1:31" hidden="1"/>
    <row r="45" spans="1:31" ht="34.5" hidden="1" thickBot="1">
      <c r="B45" s="67"/>
      <c r="C45" s="68" t="s">
        <v>6</v>
      </c>
      <c r="D45" s="8" t="s">
        <v>7</v>
      </c>
      <c r="E45" s="8" t="s">
        <v>8</v>
      </c>
      <c r="F45" s="9" t="s">
        <v>9</v>
      </c>
      <c r="G45" s="69" t="s">
        <v>19</v>
      </c>
      <c r="H45" s="18" t="s">
        <v>56</v>
      </c>
      <c r="J45" s="9"/>
      <c r="K45" s="8" t="s">
        <v>57</v>
      </c>
      <c r="L45" s="70" t="s">
        <v>58</v>
      </c>
    </row>
    <row r="46" spans="1:31" hidden="1">
      <c r="B46" s="71" t="s">
        <v>59</v>
      </c>
      <c r="C46" s="72">
        <f>AVERAGE(C3:C33)</f>
        <v>222.90322580645162</v>
      </c>
      <c r="D46" s="72">
        <f>AVERAGE(D3:D33)</f>
        <v>7822.3480645161308</v>
      </c>
      <c r="E46" s="72">
        <f>AVERAGE(E3:E33)</f>
        <v>1708825.2258064516</v>
      </c>
      <c r="F46" s="73">
        <f>AVERAGE(F3:F33)</f>
        <v>177.96774193548387</v>
      </c>
      <c r="G46" s="73">
        <f>AVERAGE(G3:G33)</f>
        <v>3883.3225806451615</v>
      </c>
      <c r="H46" s="74">
        <v>8</v>
      </c>
      <c r="J46" s="73"/>
      <c r="K46" s="74">
        <v>8</v>
      </c>
      <c r="L46" s="75"/>
    </row>
    <row r="47" spans="1:31" hidden="1">
      <c r="B47" s="76" t="s">
        <v>60</v>
      </c>
      <c r="C47" s="77">
        <f>STDEVP(C3:C33)</f>
        <v>233.83097767110849</v>
      </c>
      <c r="D47" s="77">
        <f>STDEVP(D3:D33)</f>
        <v>4419.7344338300818</v>
      </c>
      <c r="E47" s="77">
        <f>STDEVP(E3:E33)</f>
        <v>1336334.3941654218</v>
      </c>
      <c r="F47" s="77">
        <f>STDEVP(F3:F33)</f>
        <v>150.51213301665658</v>
      </c>
      <c r="G47" s="77">
        <f>STDEVP(G3:G33)</f>
        <v>2287.9176810577269</v>
      </c>
      <c r="H47" s="77"/>
      <c r="J47" s="78"/>
      <c r="K47" s="79"/>
      <c r="L47" s="75"/>
    </row>
    <row r="48" spans="1:31" hidden="1">
      <c r="B48" s="76" t="s">
        <v>61</v>
      </c>
      <c r="C48" s="80">
        <f t="shared" ref="C48" si="9">C46+C47</f>
        <v>456.73420347756007</v>
      </c>
      <c r="D48" s="80">
        <f>D46+D47</f>
        <v>12242.082498346212</v>
      </c>
      <c r="E48" s="80">
        <f>E46+E47</f>
        <v>3045159.6199718732</v>
      </c>
      <c r="F48" s="80">
        <f>F46+F47</f>
        <v>328.47987495214045</v>
      </c>
      <c r="G48" s="80">
        <f>G46+G47</f>
        <v>6171.2402617028883</v>
      </c>
      <c r="H48" s="80"/>
      <c r="J48" s="81"/>
      <c r="K48" s="79"/>
      <c r="L48" s="75"/>
    </row>
    <row r="49" spans="1:22" ht="12" hidden="1" thickBot="1">
      <c r="B49" s="82" t="s">
        <v>62</v>
      </c>
      <c r="C49" s="83">
        <f>C46-C47</f>
        <v>-10.927751864656869</v>
      </c>
      <c r="D49" s="83">
        <f>D46-D47</f>
        <v>3402.613630686049</v>
      </c>
      <c r="E49" s="83">
        <f>E46-E47</f>
        <v>372490.8316410298</v>
      </c>
      <c r="F49" s="83">
        <f t="shared" ref="F49" si="10">F46-F47</f>
        <v>27.455608918827295</v>
      </c>
      <c r="G49" s="83">
        <f>G46-G47</f>
        <v>1595.4048995874346</v>
      </c>
      <c r="H49" s="83"/>
      <c r="J49" s="84"/>
      <c r="K49" s="85"/>
      <c r="L49" s="86"/>
    </row>
    <row r="50" spans="1:22" hidden="1">
      <c r="C50" s="13"/>
      <c r="D50" s="13"/>
      <c r="E50" s="13"/>
    </row>
    <row r="51" spans="1:22" hidden="1">
      <c r="C51" s="13"/>
      <c r="D51" s="13"/>
      <c r="E51" s="13"/>
    </row>
    <row r="52" spans="1:22" ht="33.75" hidden="1">
      <c r="B52" s="87" t="s">
        <v>63</v>
      </c>
      <c r="C52" s="8" t="s">
        <v>6</v>
      </c>
      <c r="D52" s="8" t="s">
        <v>7</v>
      </c>
      <c r="E52" s="8" t="s">
        <v>8</v>
      </c>
      <c r="F52" s="9" t="s">
        <v>9</v>
      </c>
      <c r="G52" s="17" t="s">
        <v>19</v>
      </c>
      <c r="H52" s="18" t="s">
        <v>56</v>
      </c>
      <c r="I52" s="9"/>
      <c r="J52" s="9"/>
      <c r="K52" s="8" t="s">
        <v>57</v>
      </c>
      <c r="L52" s="70" t="s">
        <v>58</v>
      </c>
      <c r="M52" s="87"/>
      <c r="N52" s="8"/>
      <c r="O52" s="8"/>
      <c r="P52" s="8"/>
      <c r="Q52" s="9"/>
      <c r="R52" s="9"/>
      <c r="S52" s="9"/>
      <c r="T52" s="88"/>
      <c r="U52" s="88"/>
      <c r="V52" s="8"/>
    </row>
    <row r="53" spans="1:22" hidden="1">
      <c r="B53" s="89">
        <v>8</v>
      </c>
      <c r="C53" s="90" t="s">
        <v>64</v>
      </c>
      <c r="D53" s="38" t="s">
        <v>65</v>
      </c>
      <c r="E53" s="38" t="s">
        <v>66</v>
      </c>
      <c r="F53" s="91" t="s">
        <v>67</v>
      </c>
      <c r="G53" s="91" t="s">
        <v>68</v>
      </c>
      <c r="H53" s="74" t="s">
        <v>69</v>
      </c>
      <c r="I53" s="74" t="s">
        <v>69</v>
      </c>
      <c r="J53" s="74" t="s">
        <v>69</v>
      </c>
      <c r="K53" s="74" t="s">
        <v>69</v>
      </c>
      <c r="L53" s="92"/>
      <c r="M53" s="89"/>
      <c r="N53" s="90"/>
      <c r="O53" s="38"/>
      <c r="P53" s="38"/>
      <c r="Q53" s="30"/>
      <c r="R53" s="91"/>
      <c r="S53" s="91"/>
      <c r="T53" s="93"/>
      <c r="U53" s="93"/>
      <c r="V53" s="74"/>
    </row>
    <row r="54" spans="1:22" ht="33.75" hidden="1">
      <c r="B54" s="89">
        <v>6</v>
      </c>
      <c r="C54" s="94" t="s">
        <v>70</v>
      </c>
      <c r="D54" s="94" t="s">
        <v>71</v>
      </c>
      <c r="E54" s="94" t="s">
        <v>72</v>
      </c>
      <c r="F54" s="95"/>
      <c r="G54" s="95"/>
      <c r="H54" s="95"/>
      <c r="I54" s="95"/>
      <c r="J54" s="95"/>
      <c r="K54" s="79"/>
      <c r="L54" s="75"/>
      <c r="M54" s="89"/>
      <c r="N54" s="94"/>
      <c r="O54" s="94"/>
      <c r="P54" s="94"/>
      <c r="Q54" s="95"/>
      <c r="R54" s="95"/>
      <c r="S54" s="95"/>
      <c r="T54" s="96"/>
      <c r="U54" s="96"/>
      <c r="V54" s="79"/>
    </row>
    <row r="55" spans="1:22" ht="33.75" hidden="1">
      <c r="B55" s="89">
        <v>4</v>
      </c>
      <c r="C55" s="94" t="s">
        <v>73</v>
      </c>
      <c r="D55" s="94" t="s">
        <v>74</v>
      </c>
      <c r="E55" s="94" t="s">
        <v>75</v>
      </c>
      <c r="F55" s="95"/>
      <c r="G55" s="95"/>
      <c r="H55" s="95"/>
      <c r="I55" s="95"/>
      <c r="J55" s="95"/>
      <c r="K55" s="97"/>
      <c r="L55" s="98"/>
      <c r="M55" s="89"/>
      <c r="N55" s="94"/>
      <c r="O55" s="94"/>
      <c r="P55" s="94"/>
      <c r="Q55" s="95"/>
      <c r="R55" s="95"/>
      <c r="S55" s="95"/>
      <c r="T55" s="96"/>
      <c r="U55" s="96"/>
      <c r="V55" s="97"/>
    </row>
    <row r="56" spans="1:22" ht="12" hidden="1" thickBot="1">
      <c r="B56" s="99">
        <v>2</v>
      </c>
      <c r="C56" s="100"/>
      <c r="D56" s="100" t="s">
        <v>76</v>
      </c>
      <c r="E56" s="100" t="s">
        <v>77</v>
      </c>
      <c r="F56" s="101" t="s">
        <v>78</v>
      </c>
      <c r="G56" s="101" t="s">
        <v>79</v>
      </c>
      <c r="H56" s="101"/>
      <c r="I56" s="101"/>
      <c r="J56" s="101" t="s">
        <v>80</v>
      </c>
      <c r="K56" s="85"/>
      <c r="L56" s="102" t="s">
        <v>69</v>
      </c>
      <c r="M56" s="99"/>
      <c r="N56" s="100"/>
      <c r="O56" s="100"/>
      <c r="P56" s="100"/>
      <c r="Q56" s="101"/>
      <c r="R56" s="101"/>
      <c r="S56" s="101"/>
      <c r="T56" s="103"/>
      <c r="U56" s="103"/>
      <c r="V56" s="85"/>
    </row>
    <row r="57" spans="1:22" hidden="1"/>
    <row r="58" spans="1:22" ht="22.5" hidden="1">
      <c r="D58" s="9" t="s">
        <v>81</v>
      </c>
    </row>
    <row r="59" spans="1:22" hidden="1"/>
    <row r="60" spans="1:22" hidden="1"/>
    <row r="61" spans="1:22" hidden="1"/>
    <row r="62" spans="1:22" hidden="1">
      <c r="A62" s="13" t="s">
        <v>82</v>
      </c>
      <c r="B62" s="13" t="s">
        <v>83</v>
      </c>
      <c r="C62" s="14" t="s">
        <v>84</v>
      </c>
    </row>
    <row r="63" spans="1:22" hidden="1"/>
  </sheetData>
  <mergeCells count="2">
    <mergeCell ref="C1:D1"/>
    <mergeCell ref="F1:H1"/>
  </mergeCells>
  <conditionalFormatting sqref="C26:C33 D5:E5 C2:C21 K3:K33">
    <cfRule type="cellIs" dxfId="3" priority="1" stopIfTrue="1" operator="greaterThan">
      <formula>#REF!</formula>
    </cfRule>
    <cfRule type="cellIs" dxfId="2" priority="2" stopIfTrue="1" operator="between">
      <formula>#REF!</formula>
      <formula>#REF!</formula>
    </cfRule>
    <cfRule type="cellIs" dxfId="1" priority="3" stopIfTrue="1" operator="between">
      <formula>#REF!</formula>
      <formula>#REF!</formula>
    </cfRule>
  </conditionalFormatting>
  <conditionalFormatting sqref="AA3:AA35">
    <cfRule type="cellIs" dxfId="0" priority="4" stopIfTrue="1" operator="greaterThan">
      <formula>0</formula>
    </cfRule>
  </conditionalFormatting>
  <printOptions horizontalCentered="1"/>
  <pageMargins left="0.17" right="0.17" top="0.31496062992125984" bottom="0.15748031496062992" header="0.15748031496062992" footer="0.15748031496062992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sopr. BAP</vt:lpstr>
      <vt:lpstr>sopr. BAP (2)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Onesti</dc:creator>
  <cp:lastModifiedBy>renato</cp:lastModifiedBy>
  <cp:lastPrinted>2014-12-16T13:56:51Z</cp:lastPrinted>
  <dcterms:created xsi:type="dcterms:W3CDTF">2014-12-16T08:46:43Z</dcterms:created>
  <dcterms:modified xsi:type="dcterms:W3CDTF">2014-12-17T07:20:35Z</dcterms:modified>
</cp:coreProperties>
</file>